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0.xml" ContentType="application/vnd.openxmlformats-officedocument.drawing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8.xml" ContentType="application/vnd.openxmlformats-officedocument.drawing+xml"/>
  <Override PartName="/xl/drawings/drawing7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8" yWindow="-108" windowWidth="23256" windowHeight="12456" tabRatio="841"/>
  </bookViews>
  <sheets>
    <sheet name="Rekapitulace stavby" sheetId="1" r:id="rId1"/>
    <sheet name="01 - Stavebně architekton..." sheetId="2" r:id="rId2"/>
    <sheet name="02a - Kanalizace" sheetId="3" r:id="rId3"/>
    <sheet name="02b - Vodovod" sheetId="4" r:id="rId4"/>
    <sheet name="03 - VZT" sheetId="5" r:id="rId5"/>
    <sheet name="06 - ÚT" sheetId="6" r:id="rId6"/>
    <sheet name="061 - MaR" sheetId="7" r:id="rId7"/>
    <sheet name="07 - Slaboproud" sheetId="8" r:id="rId8"/>
    <sheet name="08 - Silnoproud a hromosvod" sheetId="9" r:id="rId9"/>
    <sheet name="09 - VRN" sheetId="10" r:id="rId10"/>
    <sheet name="Pokyny pro vyplnění" sheetId="11" r:id="rId11"/>
    <sheet name="Příloha 1" sheetId="12" r:id="rId12"/>
    <sheet name="Příloha 2" sheetId="13" r:id="rId13"/>
    <sheet name="Příloha 3" sheetId="14" r:id="rId14"/>
  </sheets>
  <definedNames>
    <definedName name="_xlnm._FilterDatabase" localSheetId="1" hidden="1">'01 - Stavebně architekton...'!$C$90:$K$265</definedName>
    <definedName name="_xlnm._FilterDatabase" localSheetId="2" hidden="1">'02a - Kanalizace'!$C$86:$K$133</definedName>
    <definedName name="_xlnm._FilterDatabase" localSheetId="3" hidden="1">'02b - Vodovod'!$C$84:$K$127</definedName>
    <definedName name="_xlnm._FilterDatabase" localSheetId="4" hidden="1">'03 - VZT'!$C$85:$K$109</definedName>
    <definedName name="_xlnm._FilterDatabase" localSheetId="5" hidden="1">'06 - ÚT'!$C$80:$K$92</definedName>
    <definedName name="_xlnm._FilterDatabase" localSheetId="6" hidden="1">'061 - MaR'!$C$82:$K$123</definedName>
    <definedName name="_xlnm._FilterDatabase" localSheetId="7" hidden="1">'07 - Slaboproud'!$C$82:$K$121</definedName>
    <definedName name="_xlnm._FilterDatabase" localSheetId="8" hidden="1">'08 - Silnoproud a hromosvod'!$C$85:$K$131</definedName>
    <definedName name="_xlnm._FilterDatabase" localSheetId="9" hidden="1">'09 - VRN'!$C$83:$K$97</definedName>
    <definedName name="_xlnm.Print_Titles" localSheetId="1">'01 - Stavebně architekton...'!$90:$90</definedName>
    <definedName name="_xlnm.Print_Titles" localSheetId="2">'02a - Kanalizace'!$86:$86</definedName>
    <definedName name="_xlnm.Print_Titles" localSheetId="3">'02b - Vodovod'!$84:$84</definedName>
    <definedName name="_xlnm.Print_Titles" localSheetId="4">'03 - VZT'!$85:$85</definedName>
    <definedName name="_xlnm.Print_Titles" localSheetId="5">'06 - ÚT'!$80:$80</definedName>
    <definedName name="_xlnm.Print_Titles" localSheetId="6">'061 - MaR'!$82:$82</definedName>
    <definedName name="_xlnm.Print_Titles" localSheetId="7">'07 - Slaboproud'!$82:$82</definedName>
    <definedName name="_xlnm.Print_Titles" localSheetId="8">'08 - Silnoproud a hromosvod'!$85:$85</definedName>
    <definedName name="_xlnm.Print_Titles" localSheetId="9">'09 - VRN'!$83:$83</definedName>
    <definedName name="_xlnm.Print_Titles" localSheetId="0">'Rekapitulace stavby'!$52:$52</definedName>
    <definedName name="_xlnm.Print_Area" localSheetId="1">'01 - Stavebně architekton...'!$C$4:$J$39,'01 - Stavebně architekton...'!$C$45:$J$72,'01 - Stavebně architekton...'!$C$78:$K$265</definedName>
    <definedName name="_xlnm.Print_Area" localSheetId="2">'02a - Kanalizace'!$C$4:$J$39,'02a - Kanalizace'!$C$45:$J$68,'02a - Kanalizace'!$C$74:$K$133</definedName>
    <definedName name="_xlnm.Print_Area" localSheetId="3">'02b - Vodovod'!$C$4:$J$39,'02b - Vodovod'!$C$45:$J$66,'02b - Vodovod'!$C$72:$K$127</definedName>
    <definedName name="_xlnm.Print_Area" localSheetId="4">'03 - VZT'!$C$4:$J$39,'03 - VZT'!$C$45:$J$67,'03 - VZT'!$C$73:$K$109</definedName>
    <definedName name="_xlnm.Print_Area" localSheetId="5">'06 - ÚT'!$C$4:$J$39,'06 - ÚT'!$C$45:$J$62,'06 - ÚT'!$C$68:$K$92</definedName>
    <definedName name="_xlnm.Print_Area" localSheetId="6">'061 - MaR'!$C$4:$J$39,'061 - MaR'!$C$45:$J$64,'061 - MaR'!$C$70:$K$123</definedName>
    <definedName name="_xlnm.Print_Area" localSheetId="7">'07 - Slaboproud'!$C$4:$J$39,'07 - Slaboproud'!$C$45:$J$64,'07 - Slaboproud'!$C$70:$K$121</definedName>
    <definedName name="_xlnm.Print_Area" localSheetId="8">'08 - Silnoproud a hromosvod'!$C$4:$J$39,'08 - Silnoproud a hromosvod'!$C$45:$J$67,'08 - Silnoproud a hromosvod'!$C$73:$K$131</definedName>
    <definedName name="_xlnm.Print_Area" localSheetId="9">'09 - VRN'!$C$4:$J$39,'09 - VRN'!$C$45:$J$65,'09 - VRN'!$C$71:$K$97</definedName>
    <definedName name="_xlnm.Print_Area" localSheetId="10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stavby'!$C$42:$AQ$64</definedName>
  </definedNames>
  <calcPr calcId="125725"/>
</workbook>
</file>

<file path=xl/calcChain.xml><?xml version="1.0" encoding="utf-8"?>
<calcChain xmlns="http://schemas.openxmlformats.org/spreadsheetml/2006/main">
  <c r="J18" i="10"/>
  <c r="E18" i="8"/>
  <c r="E18" i="7"/>
  <c r="E18" i="6"/>
  <c r="E18" i="4"/>
  <c r="E18" i="2" l="1"/>
  <c r="J88" i="10" l="1"/>
  <c r="J37"/>
  <c r="J36"/>
  <c r="AY63" i="1"/>
  <c r="J35" i="10"/>
  <c r="AX63" i="1" s="1"/>
  <c r="BI96" i="10"/>
  <c r="BH96"/>
  <c r="BG96"/>
  <c r="BF96"/>
  <c r="T96"/>
  <c r="T95" s="1"/>
  <c r="R96"/>
  <c r="R95" s="1"/>
  <c r="P96"/>
  <c r="P95"/>
  <c r="BI93"/>
  <c r="BH93"/>
  <c r="BG93"/>
  <c r="BF93"/>
  <c r="T93"/>
  <c r="T92" s="1"/>
  <c r="R93"/>
  <c r="R92"/>
  <c r="P93"/>
  <c r="P92" s="1"/>
  <c r="BI90"/>
  <c r="BH90"/>
  <c r="BG90"/>
  <c r="BF90"/>
  <c r="T90"/>
  <c r="T89" s="1"/>
  <c r="R90"/>
  <c r="R89" s="1"/>
  <c r="P90"/>
  <c r="P89" s="1"/>
  <c r="J61"/>
  <c r="BI86"/>
  <c r="BH86"/>
  <c r="BG86"/>
  <c r="BF86"/>
  <c r="T86"/>
  <c r="R86"/>
  <c r="R85" s="1"/>
  <c r="R84" s="1"/>
  <c r="P86"/>
  <c r="J81"/>
  <c r="F78"/>
  <c r="E76"/>
  <c r="J55"/>
  <c r="F52"/>
  <c r="E50"/>
  <c r="J21"/>
  <c r="E21"/>
  <c r="J54"/>
  <c r="J20"/>
  <c r="E18"/>
  <c r="F81" s="1"/>
  <c r="J17"/>
  <c r="J15"/>
  <c r="E15"/>
  <c r="F80"/>
  <c r="J14"/>
  <c r="J12"/>
  <c r="J78" s="1"/>
  <c r="E7"/>
  <c r="E48"/>
  <c r="J37" i="9"/>
  <c r="J36"/>
  <c r="AY62" i="1"/>
  <c r="J35" i="9"/>
  <c r="AX62" i="1" s="1"/>
  <c r="BI131" i="9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J83"/>
  <c r="F80"/>
  <c r="E78"/>
  <c r="J55"/>
  <c r="F52"/>
  <c r="E50"/>
  <c r="J21"/>
  <c r="E21"/>
  <c r="J82" s="1"/>
  <c r="J20"/>
  <c r="J18"/>
  <c r="E18"/>
  <c r="F83" s="1"/>
  <c r="J17"/>
  <c r="J15"/>
  <c r="E15"/>
  <c r="F54"/>
  <c r="J14"/>
  <c r="J12"/>
  <c r="J52" s="1"/>
  <c r="E7"/>
  <c r="E76"/>
  <c r="J37" i="8"/>
  <c r="J36"/>
  <c r="AY61" i="1"/>
  <c r="J35" i="8"/>
  <c r="AX61" i="1" s="1"/>
  <c r="BI121" i="8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6"/>
  <c r="BH86"/>
  <c r="BG86"/>
  <c r="BF86"/>
  <c r="T86"/>
  <c r="T85"/>
  <c r="T84" s="1"/>
  <c r="R86"/>
  <c r="R85"/>
  <c r="R84"/>
  <c r="P86"/>
  <c r="P85"/>
  <c r="P84"/>
  <c r="J80"/>
  <c r="F77"/>
  <c r="E75"/>
  <c r="J55"/>
  <c r="F52"/>
  <c r="E50"/>
  <c r="J21"/>
  <c r="E21"/>
  <c r="J79" s="1"/>
  <c r="J20"/>
  <c r="J18"/>
  <c r="F55"/>
  <c r="J17"/>
  <c r="J15"/>
  <c r="E15"/>
  <c r="F54"/>
  <c r="J14"/>
  <c r="J12"/>
  <c r="J52" s="1"/>
  <c r="E7"/>
  <c r="E73" s="1"/>
  <c r="J37" i="7"/>
  <c r="J36"/>
  <c r="AY60" i="1"/>
  <c r="J35" i="7"/>
  <c r="AX60" i="1" s="1"/>
  <c r="BI123" i="7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J80"/>
  <c r="F77"/>
  <c r="E75"/>
  <c r="J55"/>
  <c r="F52"/>
  <c r="E50"/>
  <c r="J21"/>
  <c r="E21"/>
  <c r="J79" s="1"/>
  <c r="J20"/>
  <c r="J18"/>
  <c r="F80"/>
  <c r="J17"/>
  <c r="J15"/>
  <c r="E15"/>
  <c r="F79" s="1"/>
  <c r="J14"/>
  <c r="J12"/>
  <c r="J52" s="1"/>
  <c r="E7"/>
  <c r="E73"/>
  <c r="J37" i="6"/>
  <c r="J36"/>
  <c r="AY59" i="1"/>
  <c r="J35" i="6"/>
  <c r="AX59" i="1"/>
  <c r="BI91" i="6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F75"/>
  <c r="E73"/>
  <c r="J55"/>
  <c r="F52"/>
  <c r="E50"/>
  <c r="J21"/>
  <c r="E21"/>
  <c r="J77"/>
  <c r="J20"/>
  <c r="J18"/>
  <c r="F78"/>
  <c r="J17"/>
  <c r="J15"/>
  <c r="E15"/>
  <c r="F77"/>
  <c r="J14"/>
  <c r="J12"/>
  <c r="J52" s="1"/>
  <c r="E7"/>
  <c r="E71"/>
  <c r="J37" i="5"/>
  <c r="J36"/>
  <c r="AY58" i="1"/>
  <c r="J35" i="5"/>
  <c r="AX58" i="1"/>
  <c r="BI109" i="5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T103" s="1"/>
  <c r="R104"/>
  <c r="R103" s="1"/>
  <c r="P104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T92"/>
  <c r="R93"/>
  <c r="R92" s="1"/>
  <c r="P93"/>
  <c r="P92" s="1"/>
  <c r="BI89"/>
  <c r="BH89"/>
  <c r="BG89"/>
  <c r="BF89"/>
  <c r="T89"/>
  <c r="T88" s="1"/>
  <c r="T87" s="1"/>
  <c r="R89"/>
  <c r="R88"/>
  <c r="R87" s="1"/>
  <c r="P89"/>
  <c r="P88"/>
  <c r="P87"/>
  <c r="J83"/>
  <c r="F80"/>
  <c r="E78"/>
  <c r="J55"/>
  <c r="F52"/>
  <c r="E50"/>
  <c r="J21"/>
  <c r="E21"/>
  <c r="J54" s="1"/>
  <c r="J20"/>
  <c r="J18"/>
  <c r="E18"/>
  <c r="F83" s="1"/>
  <c r="J17"/>
  <c r="J15"/>
  <c r="E15"/>
  <c r="F82" s="1"/>
  <c r="J14"/>
  <c r="J12"/>
  <c r="J80" s="1"/>
  <c r="E7"/>
  <c r="E48" s="1"/>
  <c r="J37" i="4"/>
  <c r="J36"/>
  <c r="AY57" i="1" s="1"/>
  <c r="J35" i="4"/>
  <c r="AX57" i="1" s="1"/>
  <c r="BI126" i="4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T95" s="1"/>
  <c r="R96"/>
  <c r="R95" s="1"/>
  <c r="P96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T87" s="1"/>
  <c r="R88"/>
  <c r="R87" s="1"/>
  <c r="P88"/>
  <c r="P87"/>
  <c r="J82"/>
  <c r="F79"/>
  <c r="E77"/>
  <c r="J55"/>
  <c r="F52"/>
  <c r="E50"/>
  <c r="J21"/>
  <c r="E21"/>
  <c r="J81" s="1"/>
  <c r="J20"/>
  <c r="J18"/>
  <c r="F55"/>
  <c r="J17"/>
  <c r="J15"/>
  <c r="E15"/>
  <c r="F81"/>
  <c r="J14"/>
  <c r="J12"/>
  <c r="J79" s="1"/>
  <c r="E7"/>
  <c r="E48"/>
  <c r="J37" i="3"/>
  <c r="J36"/>
  <c r="AY56" i="1"/>
  <c r="J35" i="3"/>
  <c r="AX56" i="1"/>
  <c r="BI132" i="3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T101" s="1"/>
  <c r="R102"/>
  <c r="R101" s="1"/>
  <c r="P102"/>
  <c r="P101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T89" s="1"/>
  <c r="R90"/>
  <c r="R89" s="1"/>
  <c r="P90"/>
  <c r="P89"/>
  <c r="J84"/>
  <c r="F81"/>
  <c r="E79"/>
  <c r="J55"/>
  <c r="F52"/>
  <c r="E50"/>
  <c r="J21"/>
  <c r="E21"/>
  <c r="J83" s="1"/>
  <c r="J20"/>
  <c r="J18"/>
  <c r="E18"/>
  <c r="F55" s="1"/>
  <c r="J17"/>
  <c r="J15"/>
  <c r="E15"/>
  <c r="F83" s="1"/>
  <c r="J14"/>
  <c r="J12"/>
  <c r="J81" s="1"/>
  <c r="E7"/>
  <c r="E77" s="1"/>
  <c r="J37" i="2"/>
  <c r="J36"/>
  <c r="AY55" i="1"/>
  <c r="J35" i="2"/>
  <c r="AX55" i="1" s="1"/>
  <c r="BI256" i="2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T205" s="1"/>
  <c r="R206"/>
  <c r="R205"/>
  <c r="P206"/>
  <c r="P205" s="1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0"/>
  <c r="BH110"/>
  <c r="BG110"/>
  <c r="BF110"/>
  <c r="T110"/>
  <c r="R110"/>
  <c r="P110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J88"/>
  <c r="F85"/>
  <c r="E83"/>
  <c r="J55"/>
  <c r="F52"/>
  <c r="E50"/>
  <c r="J21"/>
  <c r="E21"/>
  <c r="J87" s="1"/>
  <c r="J20"/>
  <c r="J18"/>
  <c r="F88"/>
  <c r="J17"/>
  <c r="J15"/>
  <c r="E15"/>
  <c r="F54"/>
  <c r="J14"/>
  <c r="J12"/>
  <c r="J85" s="1"/>
  <c r="E7"/>
  <c r="E48" s="1"/>
  <c r="L50" i="1"/>
  <c r="AM50"/>
  <c r="AM49"/>
  <c r="L49"/>
  <c r="AM47"/>
  <c r="L47"/>
  <c r="L45"/>
  <c r="L44"/>
  <c r="J251" i="2"/>
  <c r="BK123" i="3"/>
  <c r="J93" i="4"/>
  <c r="BK123" i="7"/>
  <c r="J91" i="8"/>
  <c r="BK206" i="2"/>
  <c r="J94"/>
  <c r="BK112" i="3"/>
  <c r="BK110" i="4"/>
  <c r="BK91" i="8"/>
  <c r="J86" i="10"/>
  <c r="BK169" i="2"/>
  <c r="BK102" i="4"/>
  <c r="J107" i="7"/>
  <c r="J112" i="8"/>
  <c r="J105"/>
  <c r="J151" i="2"/>
  <c r="BK163"/>
  <c r="J93" i="5"/>
  <c r="J110" i="7"/>
  <c r="BK104" i="8"/>
  <c r="BK90" i="10"/>
  <c r="BK99" i="2"/>
  <c r="BK118" i="4"/>
  <c r="BK122" i="7"/>
  <c r="BK108" i="8"/>
  <c r="J112" i="9"/>
  <c r="J159" i="2"/>
  <c r="J106" i="3"/>
  <c r="J104" i="4"/>
  <c r="J88" i="7"/>
  <c r="BK92" i="9"/>
  <c r="J93"/>
  <c r="J92"/>
  <c r="BK217" i="2"/>
  <c r="J186"/>
  <c r="BK90" i="3"/>
  <c r="J107" i="5"/>
  <c r="J114" i="7"/>
  <c r="J104" i="8"/>
  <c r="J99" i="9"/>
  <c r="J104" i="2"/>
  <c r="BK124" i="4"/>
  <c r="BK113" i="7"/>
  <c r="BK121" i="8"/>
  <c r="J107" i="9"/>
  <c r="BK220" i="2"/>
  <c r="J148"/>
  <c r="J95" i="3"/>
  <c r="BK106" i="4"/>
  <c r="BK99" i="7"/>
  <c r="BK110"/>
  <c r="BK114" i="8"/>
  <c r="J119" i="9"/>
  <c r="J94"/>
  <c r="BK251" i="2"/>
  <c r="BK188"/>
  <c r="J126" i="3"/>
  <c r="J114" i="4"/>
  <c r="BK110" i="8"/>
  <c r="BK102" i="9"/>
  <c r="BK115"/>
  <c r="J169" i="2"/>
  <c r="BK231"/>
  <c r="BK116" i="3"/>
  <c r="J124" i="4"/>
  <c r="BK89" i="6"/>
  <c r="BK100" i="7"/>
  <c r="BK95" i="8"/>
  <c r="BK129" i="9"/>
  <c r="BK93" i="10"/>
  <c r="BK139" i="2"/>
  <c r="BK110" i="3"/>
  <c r="J106" i="4"/>
  <c r="BK107" i="5"/>
  <c r="BK101" i="7"/>
  <c r="BK106" i="8"/>
  <c r="J96"/>
  <c r="BK89" i="9"/>
  <c r="BK117" i="2"/>
  <c r="BK136"/>
  <c r="BK93" i="3"/>
  <c r="BK104" i="5"/>
  <c r="BK86" i="7"/>
  <c r="J101"/>
  <c r="BK111" i="8"/>
  <c r="J104" i="9"/>
  <c r="J237" i="2"/>
  <c r="BK249"/>
  <c r="BK161"/>
  <c r="J88" i="4"/>
  <c r="J109" i="5"/>
  <c r="J100" i="7"/>
  <c r="J97" i="8"/>
  <c r="J115"/>
  <c r="J101" i="9"/>
  <c r="J118"/>
  <c r="J97"/>
  <c r="BK100"/>
  <c r="BK229" i="2"/>
  <c r="J244"/>
  <c r="J99"/>
  <c r="BK88" i="4"/>
  <c r="BK90" i="6"/>
  <c r="BK103" i="7"/>
  <c r="BK112" i="8"/>
  <c r="J118"/>
  <c r="J115" i="9"/>
  <c r="J254" i="2"/>
  <c r="J179"/>
  <c r="J102" i="4"/>
  <c r="J106" i="5"/>
  <c r="J102" i="7"/>
  <c r="J111" i="8"/>
  <c r="J103" i="9"/>
  <c r="BK172" i="2"/>
  <c r="BK98" i="3"/>
  <c r="J102" i="5"/>
  <c r="BK114" i="7"/>
  <c r="J101" i="8"/>
  <c r="J90" i="10"/>
  <c r="J172" i="2"/>
  <c r="BK126" i="3"/>
  <c r="J100" i="4"/>
  <c r="BK107" i="8"/>
  <c r="BK90" i="9"/>
  <c r="BK142" i="2"/>
  <c r="BK132" i="3"/>
  <c r="BK99" i="5"/>
  <c r="BK119" i="7"/>
  <c r="BK103" i="9"/>
  <c r="BK239" i="2"/>
  <c r="J115"/>
  <c r="BK96" i="4"/>
  <c r="J123" i="7"/>
  <c r="J120" i="8"/>
  <c r="J124" i="9"/>
  <c r="BK226" i="2"/>
  <c r="J98" i="3"/>
  <c r="J88" i="6"/>
  <c r="BK92" i="7"/>
  <c r="J108" i="8"/>
  <c r="BK96" i="9"/>
  <c r="BK151" i="2"/>
  <c r="J129" i="3"/>
  <c r="BK122" i="4"/>
  <c r="J116" i="7"/>
  <c r="J102" i="8"/>
  <c r="BK113" i="9"/>
  <c r="BK114"/>
  <c r="BK116"/>
  <c r="BK244" i="2"/>
  <c r="BK104"/>
  <c r="BK114" i="4"/>
  <c r="BK109" i="7"/>
  <c r="BK104"/>
  <c r="J113" i="9"/>
  <c r="J136" i="2"/>
  <c r="J116" i="3"/>
  <c r="J97" i="5"/>
  <c r="BK117" i="7"/>
  <c r="BK93" i="8"/>
  <c r="J93" i="10"/>
  <c r="BK254" i="2"/>
  <c r="BK176"/>
  <c r="J132" i="3"/>
  <c r="J91" i="4"/>
  <c r="J86" i="6"/>
  <c r="J94" i="7"/>
  <c r="J91"/>
  <c r="BK117" i="8"/>
  <c r="BK124" i="9"/>
  <c r="J256" i="2"/>
  <c r="J203"/>
  <c r="BK95" i="3"/>
  <c r="J126" i="4"/>
  <c r="J92" i="7"/>
  <c r="BK118" i="8"/>
  <c r="J130" i="9"/>
  <c r="BK120" i="2"/>
  <c r="BK144"/>
  <c r="BK114" i="3"/>
  <c r="J96" i="4"/>
  <c r="BK88" i="6"/>
  <c r="J106" i="7"/>
  <c r="BK103" i="8"/>
  <c r="J122" i="9"/>
  <c r="BK214" i="2"/>
  <c r="J206"/>
  <c r="J112" i="3"/>
  <c r="J110" i="4"/>
  <c r="J90" i="6"/>
  <c r="J118" i="7"/>
  <c r="J117" i="8"/>
  <c r="J106"/>
  <c r="J102" i="9"/>
  <c r="BK179" i="2"/>
  <c r="J220"/>
  <c r="BK108" i="4"/>
  <c r="BK86" i="6"/>
  <c r="BK107" i="7"/>
  <c r="BK115" i="8"/>
  <c r="J86"/>
  <c r="BK94" i="9"/>
  <c r="BK152" i="2"/>
  <c r="BK134"/>
  <c r="BK119" i="3"/>
  <c r="BK95" i="5"/>
  <c r="J105" i="7"/>
  <c r="J86"/>
  <c r="J98" i="8"/>
  <c r="BK106" i="9"/>
  <c r="BK131"/>
  <c r="J96"/>
  <c r="BK93"/>
  <c r="BK132" i="2"/>
  <c r="BK110"/>
  <c r="BK191"/>
  <c r="BK112" i="4"/>
  <c r="BK89" i="5"/>
  <c r="J109" i="7"/>
  <c r="J113"/>
  <c r="BK113" i="8"/>
  <c r="J117" i="9"/>
  <c r="BK247" i="2"/>
  <c r="J144"/>
  <c r="J120" i="4"/>
  <c r="J112"/>
  <c r="J84" i="6"/>
  <c r="J117" i="7"/>
  <c r="BK105" i="8"/>
  <c r="BK102"/>
  <c r="BK111" i="9"/>
  <c r="J239" i="2"/>
  <c r="BK129" i="3"/>
  <c r="BK102" i="5"/>
  <c r="BK116" i="7"/>
  <c r="BK119" i="9"/>
  <c r="J163" i="2"/>
  <c r="BK184"/>
  <c r="BK106" i="3"/>
  <c r="J95" i="8"/>
  <c r="BK112" i="9"/>
  <c r="J247" i="2"/>
  <c r="BK126"/>
  <c r="BK104" i="4"/>
  <c r="BK106" i="7"/>
  <c r="BK119" i="8"/>
  <c r="J106" i="9"/>
  <c r="J200" i="2"/>
  <c r="J123" i="3"/>
  <c r="J116" i="4"/>
  <c r="BK102" i="7"/>
  <c r="BK97"/>
  <c r="J98" i="9"/>
  <c r="BK256" i="2"/>
  <c r="J93" i="3"/>
  <c r="BK98" i="5"/>
  <c r="BK94" i="7"/>
  <c r="BK96" i="8"/>
  <c r="J142" i="2"/>
  <c r="BK203"/>
  <c r="J120" i="3"/>
  <c r="BK93" i="5"/>
  <c r="J108" i="7"/>
  <c r="J125" i="9"/>
  <c r="BK122"/>
  <c r="BK95"/>
  <c r="BK86" i="10"/>
  <c r="J184" i="2"/>
  <c r="J114" i="3"/>
  <c r="BK120" i="7"/>
  <c r="J103" i="8"/>
  <c r="BK109" i="9"/>
  <c r="BK166" i="2"/>
  <c r="J108" i="3"/>
  <c r="BK106" i="5"/>
  <c r="J97" i="7"/>
  <c r="BK92" i="8"/>
  <c r="BK101" i="9"/>
  <c r="J191" i="2"/>
  <c r="BK237"/>
  <c r="BK93" i="4"/>
  <c r="J104" i="7"/>
  <c r="BK98" i="8"/>
  <c r="BK97" i="9"/>
  <c r="J132" i="2"/>
  <c r="J217"/>
  <c r="J110" i="3"/>
  <c r="J98" i="5"/>
  <c r="BK104" i="9"/>
  <c r="J126" i="2"/>
  <c r="J229"/>
  <c r="BK108" i="5"/>
  <c r="BK105" i="7"/>
  <c r="J94" i="8"/>
  <c r="BK98" i="9"/>
  <c r="J241" i="2"/>
  <c r="J100" i="3"/>
  <c r="BK84" i="6"/>
  <c r="BK116" i="8"/>
  <c r="BK127" i="9"/>
  <c r="J226" i="2"/>
  <c r="J176"/>
  <c r="BK120" i="4"/>
  <c r="BK108" i="7"/>
  <c r="J93" i="8"/>
  <c r="BK96" i="10"/>
  <c r="BK115" i="2"/>
  <c r="J119" i="3"/>
  <c r="J89" i="6"/>
  <c r="J112" i="7"/>
  <c r="J113" i="8"/>
  <c r="J95" i="9"/>
  <c r="BK99"/>
  <c r="J152" i="2"/>
  <c r="J120"/>
  <c r="BK102" i="3"/>
  <c r="J89" i="5"/>
  <c r="BK121" i="7"/>
  <c r="J99" i="8"/>
  <c r="J96" i="10"/>
  <c r="J139" i="2"/>
  <c r="BK101" i="5"/>
  <c r="J115" i="7"/>
  <c r="J121" i="8"/>
  <c r="BK130" i="9"/>
  <c r="J155" i="2"/>
  <c r="BK130"/>
  <c r="J118" i="4"/>
  <c r="J99" i="5"/>
  <c r="BK89" i="7"/>
  <c r="J110" i="8"/>
  <c r="J110" i="9"/>
  <c r="J223" i="2"/>
  <c r="BK94"/>
  <c r="BK91" i="4"/>
  <c r="J90" i="8"/>
  <c r="J127" i="9"/>
  <c r="J197" i="2"/>
  <c r="J102" i="3"/>
  <c r="BK97" i="5"/>
  <c r="BK112" i="7"/>
  <c r="J114" i="8"/>
  <c r="J114" i="9"/>
  <c r="J161" i="2"/>
  <c r="J166"/>
  <c r="J90" i="3"/>
  <c r="BK118" i="7"/>
  <c r="J103"/>
  <c r="J116" i="9"/>
  <c r="J231" i="2"/>
  <c r="BK208"/>
  <c r="BK100" i="3"/>
  <c r="J108" i="5"/>
  <c r="J122" i="7"/>
  <c r="BK101" i="8"/>
  <c r="J131" i="9"/>
  <c r="BK223" i="2"/>
  <c r="J194"/>
  <c r="BK116" i="4"/>
  <c r="BK115" i="7"/>
  <c r="BK94" i="8"/>
  <c r="J109" i="9"/>
  <c r="BK110"/>
  <c r="J90"/>
  <c r="J130" i="2"/>
  <c r="J134"/>
  <c r="BK108" i="3"/>
  <c r="BK109" i="5"/>
  <c r="BK95" i="7"/>
  <c r="BK86" i="8"/>
  <c r="J100" i="9"/>
  <c r="J211" i="2"/>
  <c r="BK120" i="3"/>
  <c r="J91" i="6"/>
  <c r="J95" i="7"/>
  <c r="J92" i="8"/>
  <c r="J117" i="2"/>
  <c r="J188"/>
  <c r="J95" i="5"/>
  <c r="J89" i="7"/>
  <c r="BK99" i="8"/>
  <c r="J129" i="9"/>
  <c r="J208" i="2"/>
  <c r="BK186"/>
  <c r="J100" i="5"/>
  <c r="BK90" i="8"/>
  <c r="BK197" i="2"/>
  <c r="BK148"/>
  <c r="J122" i="4"/>
  <c r="J104" i="5"/>
  <c r="BK91" i="7"/>
  <c r="J116" i="8"/>
  <c r="BK125" i="9"/>
  <c r="J110" i="2"/>
  <c r="J214"/>
  <c r="J101" i="5"/>
  <c r="BK88" i="7"/>
  <c r="J100" i="8"/>
  <c r="J89" i="9"/>
  <c r="BK155" i="2"/>
  <c r="BK159"/>
  <c r="J108" i="4"/>
  <c r="J99" i="7"/>
  <c r="BK120" i="8"/>
  <c r="BK117" i="9"/>
  <c r="J249" i="2"/>
  <c r="BK241"/>
  <c r="BK100" i="4"/>
  <c r="BK100" i="5"/>
  <c r="J120" i="7"/>
  <c r="J107" i="8"/>
  <c r="J111" i="9"/>
  <c r="BK107"/>
  <c r="BK118"/>
  <c r="BK211" i="2"/>
  <c r="BK200"/>
  <c r="BK126" i="4"/>
  <c r="BK91" i="6"/>
  <c r="J121" i="7"/>
  <c r="J119" i="8"/>
  <c r="BK97"/>
  <c r="BK194" i="2"/>
  <c r="AS54" i="1"/>
  <c r="J119" i="7"/>
  <c r="BK100" i="8"/>
  <c r="T85" i="10" l="1"/>
  <c r="T84" s="1"/>
  <c r="P85"/>
  <c r="P84" s="1"/>
  <c r="AU63" i="1" s="1"/>
  <c r="P93" i="2"/>
  <c r="R129"/>
  <c r="R141"/>
  <c r="P147"/>
  <c r="R207"/>
  <c r="P92" i="3"/>
  <c r="T97"/>
  <c r="T105"/>
  <c r="BK99" i="4"/>
  <c r="BK98" s="1"/>
  <c r="J98" s="1"/>
  <c r="J64" s="1"/>
  <c r="P94" i="5"/>
  <c r="P91" s="1"/>
  <c r="T83" i="6"/>
  <c r="T82" s="1"/>
  <c r="T81" s="1"/>
  <c r="P85" i="7"/>
  <c r="R111"/>
  <c r="BK89" i="8"/>
  <c r="J89" s="1"/>
  <c r="J63" s="1"/>
  <c r="R93" i="2"/>
  <c r="P129"/>
  <c r="P141"/>
  <c r="R147"/>
  <c r="P190"/>
  <c r="P253"/>
  <c r="R92" i="3"/>
  <c r="R105"/>
  <c r="R99" i="4"/>
  <c r="R98"/>
  <c r="T94" i="5"/>
  <c r="T91"/>
  <c r="P98" i="7"/>
  <c r="BK88" i="9"/>
  <c r="J88" s="1"/>
  <c r="J61" s="1"/>
  <c r="R88"/>
  <c r="R108"/>
  <c r="BK128"/>
  <c r="J128"/>
  <c r="J66" s="1"/>
  <c r="R109" i="2"/>
  <c r="P154"/>
  <c r="P207"/>
  <c r="T92" i="3"/>
  <c r="T88"/>
  <c r="P105"/>
  <c r="T90" i="4"/>
  <c r="T86"/>
  <c r="BK94" i="5"/>
  <c r="J94" s="1"/>
  <c r="J64" s="1"/>
  <c r="T111" i="7"/>
  <c r="BK91" i="9"/>
  <c r="J91" s="1"/>
  <c r="J62" s="1"/>
  <c r="T108"/>
  <c r="R128"/>
  <c r="BK109" i="2"/>
  <c r="J109" s="1"/>
  <c r="J62" s="1"/>
  <c r="T154"/>
  <c r="R190"/>
  <c r="T253"/>
  <c r="BK97" i="3"/>
  <c r="J97" s="1"/>
  <c r="J63" s="1"/>
  <c r="P125"/>
  <c r="BK90" i="4"/>
  <c r="J90" s="1"/>
  <c r="J62" s="1"/>
  <c r="P105" i="5"/>
  <c r="R83" i="6"/>
  <c r="R82" s="1"/>
  <c r="R81" s="1"/>
  <c r="BK111" i="7"/>
  <c r="J111" s="1"/>
  <c r="J63" s="1"/>
  <c r="T88" i="9"/>
  <c r="P108"/>
  <c r="P128"/>
  <c r="BK93" i="2"/>
  <c r="J93" s="1"/>
  <c r="J61" s="1"/>
  <c r="BK129"/>
  <c r="BK141"/>
  <c r="J141" s="1"/>
  <c r="J64" s="1"/>
  <c r="BK147"/>
  <c r="J147" s="1"/>
  <c r="J66" s="1"/>
  <c r="BK207"/>
  <c r="J207" s="1"/>
  <c r="J70" s="1"/>
  <c r="BK92" i="3"/>
  <c r="J92" s="1"/>
  <c r="J62" s="1"/>
  <c r="R97"/>
  <c r="R125"/>
  <c r="R90" i="4"/>
  <c r="R86"/>
  <c r="BK105" i="5"/>
  <c r="J105" s="1"/>
  <c r="J66" s="1"/>
  <c r="R85" i="7"/>
  <c r="P111"/>
  <c r="T89" i="8"/>
  <c r="T88" s="1"/>
  <c r="T83" s="1"/>
  <c r="P91" i="9"/>
  <c r="P87" s="1"/>
  <c r="P86" s="1"/>
  <c r="AU62" i="1" s="1"/>
  <c r="BK108" i="9"/>
  <c r="J108" s="1"/>
  <c r="J64" s="1"/>
  <c r="T121"/>
  <c r="T93" i="2"/>
  <c r="T129"/>
  <c r="T141"/>
  <c r="T147"/>
  <c r="T207"/>
  <c r="BK105" i="3"/>
  <c r="J105" s="1"/>
  <c r="J66" s="1"/>
  <c r="BK125"/>
  <c r="J125"/>
  <c r="J67" s="1"/>
  <c r="P90" i="4"/>
  <c r="P86" s="1"/>
  <c r="R105" i="5"/>
  <c r="P83" i="6"/>
  <c r="P82" s="1"/>
  <c r="P81" s="1"/>
  <c r="AU59" i="1" s="1"/>
  <c r="T85" i="7"/>
  <c r="T84" s="1"/>
  <c r="T83" s="1"/>
  <c r="T98"/>
  <c r="P89" i="8"/>
  <c r="P88"/>
  <c r="P83" s="1"/>
  <c r="AU61" i="1" s="1"/>
  <c r="R91" i="9"/>
  <c r="P105"/>
  <c r="BK121"/>
  <c r="J121" s="1"/>
  <c r="J65" s="1"/>
  <c r="P109" i="2"/>
  <c r="R154"/>
  <c r="T190"/>
  <c r="BK253"/>
  <c r="J253" s="1"/>
  <c r="J71" s="1"/>
  <c r="T99" i="4"/>
  <c r="T98" s="1"/>
  <c r="T105" i="5"/>
  <c r="BK85" i="7"/>
  <c r="J85" s="1"/>
  <c r="J61" s="1"/>
  <c r="R98"/>
  <c r="T91" i="9"/>
  <c r="R105"/>
  <c r="P121"/>
  <c r="T128"/>
  <c r="T109" i="2"/>
  <c r="BK154"/>
  <c r="J154" s="1"/>
  <c r="J67" s="1"/>
  <c r="BK190"/>
  <c r="J190" s="1"/>
  <c r="J68" s="1"/>
  <c r="R253"/>
  <c r="P97" i="3"/>
  <c r="T125"/>
  <c r="P99" i="4"/>
  <c r="P98"/>
  <c r="R94" i="5"/>
  <c r="R91"/>
  <c r="R86" s="1"/>
  <c r="BK83" i="6"/>
  <c r="J83" s="1"/>
  <c r="J61" s="1"/>
  <c r="BK98" i="7"/>
  <c r="R89" i="8"/>
  <c r="R88" s="1"/>
  <c r="R83" s="1"/>
  <c r="P88" i="9"/>
  <c r="BK105"/>
  <c r="J105" s="1"/>
  <c r="J63" s="1"/>
  <c r="T105"/>
  <c r="R121"/>
  <c r="BK101" i="3"/>
  <c r="J101"/>
  <c r="J64" s="1"/>
  <c r="BK89"/>
  <c r="BK87" i="4"/>
  <c r="J87" s="1"/>
  <c r="J61" s="1"/>
  <c r="BK95"/>
  <c r="J95" s="1"/>
  <c r="J63" s="1"/>
  <c r="BK85" i="8"/>
  <c r="J85"/>
  <c r="J61" s="1"/>
  <c r="BK88" i="5"/>
  <c r="J88" s="1"/>
  <c r="J61" s="1"/>
  <c r="BK92"/>
  <c r="J92"/>
  <c r="J63" s="1"/>
  <c r="BK89" i="10"/>
  <c r="J89" s="1"/>
  <c r="J62" s="1"/>
  <c r="BK95"/>
  <c r="J95" s="1"/>
  <c r="J64" s="1"/>
  <c r="BK205" i="2"/>
  <c r="J205" s="1"/>
  <c r="J69" s="1"/>
  <c r="BK103" i="5"/>
  <c r="J103"/>
  <c r="J65" s="1"/>
  <c r="BK92" i="10"/>
  <c r="J92" s="1"/>
  <c r="J63" s="1"/>
  <c r="F54"/>
  <c r="E74"/>
  <c r="BE86"/>
  <c r="J52"/>
  <c r="J80"/>
  <c r="BK87" i="9"/>
  <c r="BK86" s="1"/>
  <c r="J86" s="1"/>
  <c r="J59" s="1"/>
  <c r="F55" i="10"/>
  <c r="BE90"/>
  <c r="BE96"/>
  <c r="BE93"/>
  <c r="E48" i="9"/>
  <c r="J54"/>
  <c r="F82"/>
  <c r="BE114"/>
  <c r="BE119"/>
  <c r="BE129"/>
  <c r="BE131"/>
  <c r="F55"/>
  <c r="BE92"/>
  <c r="BE93"/>
  <c r="BE112"/>
  <c r="BE113"/>
  <c r="BE115"/>
  <c r="J80"/>
  <c r="BE96"/>
  <c r="BE97"/>
  <c r="BE104"/>
  <c r="BE107"/>
  <c r="BE125"/>
  <c r="BE127"/>
  <c r="BE116"/>
  <c r="BE117"/>
  <c r="BE118"/>
  <c r="BE122"/>
  <c r="BE124"/>
  <c r="BE90"/>
  <c r="BE94"/>
  <c r="BE98"/>
  <c r="BE89"/>
  <c r="BE95"/>
  <c r="BE100"/>
  <c r="BE106"/>
  <c r="BE109"/>
  <c r="BE99"/>
  <c r="BE101"/>
  <c r="BE102"/>
  <c r="BE103"/>
  <c r="BE110"/>
  <c r="BE111"/>
  <c r="BE130"/>
  <c r="E48" i="8"/>
  <c r="J54"/>
  <c r="J77"/>
  <c r="BE96"/>
  <c r="BE107"/>
  <c r="BE113"/>
  <c r="BE114"/>
  <c r="BE95"/>
  <c r="BE90"/>
  <c r="BE94"/>
  <c r="BE100"/>
  <c r="BE103"/>
  <c r="BE106"/>
  <c r="BE117"/>
  <c r="BE121"/>
  <c r="F79"/>
  <c r="BE93"/>
  <c r="BE98"/>
  <c r="BE110"/>
  <c r="BE115"/>
  <c r="BE118"/>
  <c r="F80"/>
  <c r="BE97"/>
  <c r="BE102"/>
  <c r="BE116"/>
  <c r="BE92"/>
  <c r="BE101"/>
  <c r="BE104"/>
  <c r="BE108"/>
  <c r="BE86"/>
  <c r="BE91"/>
  <c r="BE99"/>
  <c r="BE105"/>
  <c r="BE111"/>
  <c r="BE112"/>
  <c r="BE119"/>
  <c r="BE120"/>
  <c r="J54" i="7"/>
  <c r="J77"/>
  <c r="BE107"/>
  <c r="BE116"/>
  <c r="F55"/>
  <c r="E48"/>
  <c r="BE112"/>
  <c r="BE115"/>
  <c r="BE108"/>
  <c r="BE109"/>
  <c r="F54"/>
  <c r="BE88"/>
  <c r="BE89"/>
  <c r="BE91"/>
  <c r="BE99"/>
  <c r="BE86"/>
  <c r="BE106"/>
  <c r="BE110"/>
  <c r="BE113"/>
  <c r="BE114"/>
  <c r="BE118"/>
  <c r="BE119"/>
  <c r="BE120"/>
  <c r="BE121"/>
  <c r="BE122"/>
  <c r="BE92"/>
  <c r="BE94"/>
  <c r="BE95"/>
  <c r="BE97"/>
  <c r="BE100"/>
  <c r="BE101"/>
  <c r="BE102"/>
  <c r="BE103"/>
  <c r="BE104"/>
  <c r="BE105"/>
  <c r="BE117"/>
  <c r="BE123"/>
  <c r="E48" i="6"/>
  <c r="BE88"/>
  <c r="BK87" i="5"/>
  <c r="J87" s="1"/>
  <c r="J60" s="1"/>
  <c r="J54" i="6"/>
  <c r="J75"/>
  <c r="F54"/>
  <c r="F55"/>
  <c r="BE86"/>
  <c r="BE84"/>
  <c r="BE90"/>
  <c r="BE91"/>
  <c r="BE89"/>
  <c r="J52" i="5"/>
  <c r="BE89"/>
  <c r="BE102"/>
  <c r="BE107"/>
  <c r="BE109"/>
  <c r="F55"/>
  <c r="BE99"/>
  <c r="BE104"/>
  <c r="BE106"/>
  <c r="BE108"/>
  <c r="E76"/>
  <c r="BE97"/>
  <c r="BE98"/>
  <c r="F54"/>
  <c r="BE93"/>
  <c r="BE95"/>
  <c r="J82"/>
  <c r="BE101"/>
  <c r="BE100"/>
  <c r="J89" i="3"/>
  <c r="J61" s="1"/>
  <c r="J54" i="4"/>
  <c r="BE100"/>
  <c r="BE102"/>
  <c r="BE114"/>
  <c r="BE118"/>
  <c r="BE126"/>
  <c r="J52"/>
  <c r="F82"/>
  <c r="BE91"/>
  <c r="BE93"/>
  <c r="F54"/>
  <c r="BE88"/>
  <c r="BE108"/>
  <c r="BE106"/>
  <c r="BE110"/>
  <c r="BE112"/>
  <c r="BE116"/>
  <c r="BE120"/>
  <c r="BE122"/>
  <c r="E75"/>
  <c r="BE96"/>
  <c r="BE124"/>
  <c r="BE104"/>
  <c r="J52" i="3"/>
  <c r="F84"/>
  <c r="BE95"/>
  <c r="BE116"/>
  <c r="BE126"/>
  <c r="BE132"/>
  <c r="F54"/>
  <c r="BE119"/>
  <c r="BE100"/>
  <c r="BE102"/>
  <c r="BE114"/>
  <c r="E48"/>
  <c r="BE90"/>
  <c r="BE93"/>
  <c r="BE110"/>
  <c r="BE123"/>
  <c r="J54"/>
  <c r="BE98"/>
  <c r="BE120"/>
  <c r="BE106"/>
  <c r="BE108"/>
  <c r="BE112"/>
  <c r="BE129"/>
  <c r="J52" i="2"/>
  <c r="E81"/>
  <c r="BE117"/>
  <c r="BE134"/>
  <c r="BE152"/>
  <c r="BE223"/>
  <c r="F87"/>
  <c r="BE169"/>
  <c r="BE208"/>
  <c r="BE251"/>
  <c r="BE254"/>
  <c r="BE120"/>
  <c r="BE151"/>
  <c r="BE163"/>
  <c r="BE176"/>
  <c r="BE197"/>
  <c r="BE211"/>
  <c r="BE220"/>
  <c r="BE226"/>
  <c r="BE231"/>
  <c r="F55"/>
  <c r="BE191"/>
  <c r="BE229"/>
  <c r="BE239"/>
  <c r="BE256"/>
  <c r="J54"/>
  <c r="BE126"/>
  <c r="BE130"/>
  <c r="BE132"/>
  <c r="BE159"/>
  <c r="BE217"/>
  <c r="BE247"/>
  <c r="BE249"/>
  <c r="BE94"/>
  <c r="BE104"/>
  <c r="BE142"/>
  <c r="BE144"/>
  <c r="BE148"/>
  <c r="BE155"/>
  <c r="BE166"/>
  <c r="BE206"/>
  <c r="BE241"/>
  <c r="BE139"/>
  <c r="BE186"/>
  <c r="BE188"/>
  <c r="BE200"/>
  <c r="BE99"/>
  <c r="BE110"/>
  <c r="BE115"/>
  <c r="BE136"/>
  <c r="BE161"/>
  <c r="BE172"/>
  <c r="BE179"/>
  <c r="BE184"/>
  <c r="BE194"/>
  <c r="BE203"/>
  <c r="BE214"/>
  <c r="BE237"/>
  <c r="BE244"/>
  <c r="F34" i="10"/>
  <c r="BA63" i="1" s="1"/>
  <c r="F35" i="6"/>
  <c r="BB59" i="1" s="1"/>
  <c r="F34" i="8"/>
  <c r="BA61" i="1" s="1"/>
  <c r="J34" i="6"/>
  <c r="AW59" i="1" s="1"/>
  <c r="J34" i="8"/>
  <c r="AW61" i="1" s="1"/>
  <c r="F34" i="3"/>
  <c r="BA56" i="1" s="1"/>
  <c r="F35" i="8"/>
  <c r="BB61" i="1"/>
  <c r="F34" i="6"/>
  <c r="BA59" i="1" s="1"/>
  <c r="F37" i="8"/>
  <c r="BD61" i="1" s="1"/>
  <c r="J34" i="5"/>
  <c r="AW58" i="1" s="1"/>
  <c r="F35" i="3"/>
  <c r="BB56" i="1" s="1"/>
  <c r="F35" i="5"/>
  <c r="BB58" i="1" s="1"/>
  <c r="F34" i="4"/>
  <c r="BA57" i="1" s="1"/>
  <c r="F37" i="2"/>
  <c r="BD55" i="1" s="1"/>
  <c r="F35" i="4"/>
  <c r="BB57" i="1" s="1"/>
  <c r="F36" i="2"/>
  <c r="BC55" i="1" s="1"/>
  <c r="F36" i="4"/>
  <c r="BC57" i="1" s="1"/>
  <c r="F36" i="8"/>
  <c r="BC61" i="1" s="1"/>
  <c r="F37" i="10"/>
  <c r="BD63" i="1" s="1"/>
  <c r="F37" i="7"/>
  <c r="BD60" i="1" s="1"/>
  <c r="F36" i="10"/>
  <c r="BC63" i="1" s="1"/>
  <c r="F36" i="7"/>
  <c r="BC60" i="1" s="1"/>
  <c r="F36" i="6"/>
  <c r="BC59" i="1" s="1"/>
  <c r="F35" i="7"/>
  <c r="BB60" i="1" s="1"/>
  <c r="F37" i="4"/>
  <c r="BD57" i="1" s="1"/>
  <c r="F34" i="9"/>
  <c r="BA62" i="1" s="1"/>
  <c r="F34" i="5"/>
  <c r="BA58" i="1" s="1"/>
  <c r="F35" i="2"/>
  <c r="BB55" i="1" s="1"/>
  <c r="F37" i="6"/>
  <c r="BD59" i="1" s="1"/>
  <c r="F36" i="5"/>
  <c r="BC58" i="1" s="1"/>
  <c r="F35" i="10"/>
  <c r="BB63" i="1" s="1"/>
  <c r="J34" i="10"/>
  <c r="AW63" i="1" s="1"/>
  <c r="J34" i="4"/>
  <c r="AW57" i="1" s="1"/>
  <c r="F36" i="9"/>
  <c r="BC62" i="1" s="1"/>
  <c r="J34" i="2"/>
  <c r="AW55" i="1" s="1"/>
  <c r="J34" i="9"/>
  <c r="AW62" i="1" s="1"/>
  <c r="F34" i="2"/>
  <c r="BA55" i="1" s="1"/>
  <c r="F35" i="9"/>
  <c r="BB62" i="1"/>
  <c r="F37" i="9"/>
  <c r="BD62" i="1" s="1"/>
  <c r="J34" i="3"/>
  <c r="AW56" i="1" s="1"/>
  <c r="F34" i="7"/>
  <c r="BA60" i="1" s="1"/>
  <c r="F37" i="3"/>
  <c r="BD56" i="1" s="1"/>
  <c r="F36" i="3"/>
  <c r="BC56" i="1" s="1"/>
  <c r="F37" i="5"/>
  <c r="BD58" i="1" s="1"/>
  <c r="J34" i="7"/>
  <c r="AW60" i="1" s="1"/>
  <c r="BK84" i="7" l="1"/>
  <c r="BK83" s="1"/>
  <c r="J83" s="1"/>
  <c r="J59" s="1"/>
  <c r="BK88" i="3"/>
  <c r="J88" s="1"/>
  <c r="J60" s="1"/>
  <c r="BK88" i="8"/>
  <c r="J88" s="1"/>
  <c r="J62" s="1"/>
  <c r="J98" i="7"/>
  <c r="J62" s="1"/>
  <c r="BK82" i="6"/>
  <c r="BK81" s="1"/>
  <c r="J81" s="1"/>
  <c r="J59" s="1"/>
  <c r="J99" i="4"/>
  <c r="J65" s="1"/>
  <c r="BK104" i="3"/>
  <c r="J104" s="1"/>
  <c r="J65" s="1"/>
  <c r="BK146" i="2"/>
  <c r="J146" s="1"/>
  <c r="J65" s="1"/>
  <c r="BK92"/>
  <c r="J92" s="1"/>
  <c r="J60" s="1"/>
  <c r="J129"/>
  <c r="J63" s="1"/>
  <c r="R88" i="3"/>
  <c r="T86" i="5"/>
  <c r="T85" i="4"/>
  <c r="P86" i="5"/>
  <c r="AU58" i="1"/>
  <c r="P88" i="3"/>
  <c r="P104"/>
  <c r="P87"/>
  <c r="AU56" i="1" s="1"/>
  <c r="P85" i="4"/>
  <c r="AU57" i="1" s="1"/>
  <c r="T92" i="2"/>
  <c r="T146"/>
  <c r="R87" i="9"/>
  <c r="R86"/>
  <c r="P84" i="7"/>
  <c r="P83" s="1"/>
  <c r="AU60" i="1" s="1"/>
  <c r="P146" i="2"/>
  <c r="R104" i="3"/>
  <c r="R87"/>
  <c r="R92" i="2"/>
  <c r="R91"/>
  <c r="R85" i="4"/>
  <c r="R146" i="2"/>
  <c r="T87" i="9"/>
  <c r="T86" s="1"/>
  <c r="P92" i="2"/>
  <c r="P91"/>
  <c r="AU55" i="1" s="1"/>
  <c r="R84" i="7"/>
  <c r="R83"/>
  <c r="T104" i="3"/>
  <c r="T87"/>
  <c r="BK85" i="10"/>
  <c r="J85" s="1"/>
  <c r="J60" s="1"/>
  <c r="BK86" i="4"/>
  <c r="J86" s="1"/>
  <c r="J60" s="1"/>
  <c r="BK91" i="5"/>
  <c r="BK86" s="1"/>
  <c r="J86" s="1"/>
  <c r="J30" s="1"/>
  <c r="AG58" i="1" s="1"/>
  <c r="BK84" i="8"/>
  <c r="J84" s="1"/>
  <c r="J60" s="1"/>
  <c r="J87" i="9"/>
  <c r="J60" s="1"/>
  <c r="J30" i="6"/>
  <c r="AG59" i="1" s="1"/>
  <c r="J33" i="9"/>
  <c r="AV62" i="1" s="1"/>
  <c r="AT62" s="1"/>
  <c r="F33" i="9"/>
  <c r="AZ62" i="1" s="1"/>
  <c r="J33" i="8"/>
  <c r="AV61" i="1" s="1"/>
  <c r="AT61" s="1"/>
  <c r="J33" i="5"/>
  <c r="AV58" i="1" s="1"/>
  <c r="AT58" s="1"/>
  <c r="F33" i="2"/>
  <c r="AZ55" i="1" s="1"/>
  <c r="J33" i="10"/>
  <c r="AV63" i="1" s="1"/>
  <c r="AT63" s="1"/>
  <c r="F33" i="4"/>
  <c r="AZ57" i="1" s="1"/>
  <c r="BA54"/>
  <c r="AW54" s="1"/>
  <c r="AK30" s="1"/>
  <c r="F33" i="7"/>
  <c r="AZ60" i="1" s="1"/>
  <c r="BD54"/>
  <c r="W33" s="1"/>
  <c r="F33" i="8"/>
  <c r="AZ61" i="1" s="1"/>
  <c r="F33" i="10"/>
  <c r="AZ63" i="1" s="1"/>
  <c r="BB54"/>
  <c r="W31" s="1"/>
  <c r="J33" i="4"/>
  <c r="AV57" i="1" s="1"/>
  <c r="AT57" s="1"/>
  <c r="J30" i="9"/>
  <c r="AG62" i="1" s="1"/>
  <c r="J33" i="3"/>
  <c r="AV56" i="1" s="1"/>
  <c r="AT56" s="1"/>
  <c r="BC54"/>
  <c r="W32" s="1"/>
  <c r="F33" i="6"/>
  <c r="AZ59" i="1" s="1"/>
  <c r="F33" i="5"/>
  <c r="AZ58" i="1" s="1"/>
  <c r="J33" i="6"/>
  <c r="AV59" i="1" s="1"/>
  <c r="AT59" s="1"/>
  <c r="F33" i="3"/>
  <c r="AZ56" i="1" s="1"/>
  <c r="J33" i="7"/>
  <c r="AV60" i="1" s="1"/>
  <c r="AT60" s="1"/>
  <c r="J33" i="2"/>
  <c r="AV55" i="1" s="1"/>
  <c r="AT55" s="1"/>
  <c r="J30" i="7" l="1"/>
  <c r="AG60" i="1" s="1"/>
  <c r="AN60" s="1"/>
  <c r="J84" i="7"/>
  <c r="J60" s="1"/>
  <c r="BK87" i="3"/>
  <c r="J87" s="1"/>
  <c r="J30" s="1"/>
  <c r="AG56" i="1" s="1"/>
  <c r="AN56" s="1"/>
  <c r="J82" i="6"/>
  <c r="J60" s="1"/>
  <c r="BK91" i="2"/>
  <c r="J91" s="1"/>
  <c r="J59" s="1"/>
  <c r="J91" i="5"/>
  <c r="J62" s="1"/>
  <c r="BK83" i="8"/>
  <c r="J83" s="1"/>
  <c r="J59" s="1"/>
  <c r="T91" i="2"/>
  <c r="BK84" i="10"/>
  <c r="J84" s="1"/>
  <c r="J59" s="1"/>
  <c r="BK85" i="4"/>
  <c r="J85" s="1"/>
  <c r="J59" s="1"/>
  <c r="AN62" i="1"/>
  <c r="J39" i="9"/>
  <c r="AN59" i="1"/>
  <c r="AN58"/>
  <c r="J59" i="5"/>
  <c r="J39" i="6"/>
  <c r="J39" i="5"/>
  <c r="AY54" i="1"/>
  <c r="AZ54"/>
  <c r="W29" s="1"/>
  <c r="W30"/>
  <c r="J30" i="8"/>
  <c r="AG61" i="1" s="1"/>
  <c r="AN61" s="1"/>
  <c r="AX54"/>
  <c r="AU54"/>
  <c r="J39" i="7" l="1"/>
  <c r="J39" i="3"/>
  <c r="J59"/>
  <c r="J30" i="2"/>
  <c r="AG55" i="1" s="1"/>
  <c r="AN55" s="1"/>
  <c r="J39" i="8"/>
  <c r="J30" i="10"/>
  <c r="AG63" i="1" s="1"/>
  <c r="AV54"/>
  <c r="AK29" s="1"/>
  <c r="J30" i="4"/>
  <c r="AG57" i="1" s="1"/>
  <c r="J39" i="2" l="1"/>
  <c r="J39" i="4"/>
  <c r="J39" i="10"/>
  <c r="AN63" i="1"/>
  <c r="AN57"/>
  <c r="AT54"/>
  <c r="AG54"/>
  <c r="AK26" s="1"/>
  <c r="AK35" l="1"/>
  <c r="AN54"/>
</calcChain>
</file>

<file path=xl/sharedStrings.xml><?xml version="1.0" encoding="utf-8"?>
<sst xmlns="http://schemas.openxmlformats.org/spreadsheetml/2006/main" count="6244" uniqueCount="1290">
  <si>
    <t>Export Komplet</t>
  </si>
  <si>
    <t>VZ</t>
  </si>
  <si>
    <t>2.0</t>
  </si>
  <si>
    <t/>
  </si>
  <si>
    <t>False</t>
  </si>
  <si>
    <t>{46f7fdd4-8a41-45b0-b4f4-afdf99742eac}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</si>
  <si>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</si>
  <si>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</si>
  <si>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</si>
  <si>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</si>
  <si>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</si>
  <si>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</si>
  <si>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</si>
  <si>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</si>
  <si>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2405021</t>
  </si>
  <si>
    <t>Stavba:</t>
  </si>
  <si>
    <t>VŠE 3.np, Centrum pro konzultace</t>
  </si>
  <si>
    <t>KSO:</t>
  </si>
  <si>
    <t>CC-CZ:</t>
  </si>
  <si>
    <t>Místo:</t>
  </si>
  <si>
    <t>Praha</t>
  </si>
  <si>
    <t>Datum:</t>
  </si>
  <si>
    <t>27. 12. 2024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</si>
  <si>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</si>
  <si>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</si>
  <si>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</si>
  <si>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</si>
  <si>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</si>
  <si>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</si>
  <si>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</si>
  <si>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</si>
  <si>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Ing. Milan Dušek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</si>
  <si>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</si>
  <si>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</si>
  <si>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</si>
  <si>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</si>
  <si>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</si>
  <si>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</si>
  <si>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</si>
  <si>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</si>
  <si>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</si>
  <si>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</si>
  <si>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</si>
  <si>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</si>
  <si>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</si>
  <si>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</si>
  <si>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</si>
  <si>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</si>
  <si>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</si>
  <si>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</si>
  <si>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</si>
  <si>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</si>
  <si>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</si>
  <si>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</si>
  <si>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</si>
  <si>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</si>
  <si>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</si>
  <si>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</si>
  <si>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</si>
  <si>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</si>
  <si>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</si>
  <si>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</si>
  <si>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</si>
  <si>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</si>
  <si>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</si>
  <si>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</si>
  <si>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</si>
  <si>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</si>
  <si>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</si>
  <si>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</si>
  <si>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</si>
  <si>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</si>
  <si>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</si>
  <si>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</si>
  <si>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Stavebně architektonická část</t>
  </si>
  <si>
    <t>STA</t>
  </si>
  <si>
    <t>1</t>
  </si>
  <si>
    <t>{3e5752bf-e38e-405c-8804-bf034f1dc32f}</t>
  </si>
  <si>
    <t>2</t>
  </si>
  <si>
    <t>02a</t>
  </si>
  <si>
    <t>Kanalizace</t>
  </si>
  <si>
    <t>{92f693ef-a650-450e-b730-76212b212f2f}</t>
  </si>
  <si>
    <t>02b</t>
  </si>
  <si>
    <t>Vodovod</t>
  </si>
  <si>
    <t>{a66a843c-fdd7-49cc-8b9d-a84497ec7c4f}</t>
  </si>
  <si>
    <t>03</t>
  </si>
  <si>
    <t>VZT</t>
  </si>
  <si>
    <t>{a29f3695-495b-4854-b8cf-f164bf497be6}</t>
  </si>
  <si>
    <t>06</t>
  </si>
  <si>
    <t>ÚT</t>
  </si>
  <si>
    <t>{7fc1baf2-65bd-47a8-815b-6929815f9e64}</t>
  </si>
  <si>
    <t>061</t>
  </si>
  <si>
    <t>MaR</t>
  </si>
  <si>
    <t>{d58b8c36-500e-4288-9939-780661730606}</t>
  </si>
  <si>
    <t>07</t>
  </si>
  <si>
    <t>Slaboproud</t>
  </si>
  <si>
    <t>{7c749dc2-cec6-4777-8064-92e954ccfd74}</t>
  </si>
  <si>
    <t>08</t>
  </si>
  <si>
    <t>Silnoproud a hromosvod</t>
  </si>
  <si>
    <t>{ee560021-4faf-497c-8a4e-c62319e41435}</t>
  </si>
  <si>
    <t>09</t>
  </si>
  <si>
    <t>VRN</t>
  </si>
  <si>
    <t>VON</t>
  </si>
  <si>
    <t>{1ca59577-244c-4ce1-a5f7-56642168fe6f}</t>
  </si>
  <si>
    <t>KRYCÍ LIST SOUPISU PRACÍ</t>
  </si>
  <si>
    <t>Objekt:</t>
  </si>
  <si>
    <t>01 - Stavebně architektonická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</si>
  <si>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</si>
  <si>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</si>
  <si>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</si>
  <si>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</si>
  <si>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</si>
  <si>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</si>
  <si>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</si>
  <si>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</si>
  <si>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</si>
  <si>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</si>
  <si>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</si>
  <si>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</si>
  <si>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</si>
  <si>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</si>
  <si>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</si>
  <si>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</si>
  <si>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</si>
  <si>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</si>
  <si>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</si>
  <si>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</si>
  <si>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</si>
  <si>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</si>
  <si>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</si>
  <si>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</si>
  <si>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</si>
  <si>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</si>
  <si>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</si>
  <si>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</si>
  <si>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</si>
  <si>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</si>
  <si>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</si>
  <si>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</si>
  <si>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</si>
  <si>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</si>
  <si>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</si>
  <si>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612325423</t>
  </si>
  <si>
    <t>Oprava vápenocementové omítky vnitřních ploch štukové dvouvrstvé, tloušťky do 20 mm a tloušťky štuku do 3 mm stěn, v rozsahu opravované plochy přes 30 do 50%</t>
  </si>
  <si>
    <t>m2</t>
  </si>
  <si>
    <t>CS ÚRS 2024 01</t>
  </si>
  <si>
    <t>4</t>
  </si>
  <si>
    <t>1454566420</t>
  </si>
  <si>
    <t>Online PSC</t>
  </si>
  <si>
    <t>https://podminky.urs.cz/item/CS_URS_2024_01/612325423</t>
  </si>
  <si>
    <t>VV</t>
  </si>
  <si>
    <t>"312" 3,4*3,3</t>
  </si>
  <si>
    <t>"oprava omítek pod radiátory"0,9*(4,58+5,15+3,95+5,35)</t>
  </si>
  <si>
    <t>Součet</t>
  </si>
  <si>
    <t>619996117</t>
  </si>
  <si>
    <t>Ochrana stavebních konstrukcí a samostatných prvků včetně pozdějšího odstranění obedněním z OSB desek podlahy</t>
  </si>
  <si>
    <t>945116187</t>
  </si>
  <si>
    <t>https://podminky.urs.cz/item/CS_URS_2024_01/619996117</t>
  </si>
  <si>
    <t>"míst. s novým podhledem" 65,3</t>
  </si>
  <si>
    <t>"míst. chodba" 20*3</t>
  </si>
  <si>
    <t>3</t>
  </si>
  <si>
    <t>619996145</t>
  </si>
  <si>
    <t>Ochrana stavebních konstrukcí a samostatných prvků včetně pozdějšího odstranění obalením geotextilií samostatných konstrukcí a prvků</t>
  </si>
  <si>
    <t>-231283140</t>
  </si>
  <si>
    <t>https://podminky.urs.cz/item/CS_URS_2024_01/619996145</t>
  </si>
  <si>
    <t>9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</si>
  <si>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</si>
  <si>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</si>
  <si>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</si>
  <si>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-68954242</t>
  </si>
  <si>
    <t>https://podminky.urs.cz/item/CS_URS_2024_01/949101111</t>
  </si>
  <si>
    <t>"místnosti"65,3</t>
  </si>
  <si>
    <t>"chodba" 60</t>
  </si>
  <si>
    <t>5</t>
  </si>
  <si>
    <t>952901111</t>
  </si>
  <si>
    <t>Vyčištění budov nebo objektů před předáním do užívání budov bytové nebo občanské výstavby, světlé výšky podlaží do 4 m</t>
  </si>
  <si>
    <t>24860577</t>
  </si>
  <si>
    <t>https://podminky.urs.cz/item/CS_URS_2024_01/952901111</t>
  </si>
  <si>
    <t>962081141</t>
  </si>
  <si>
    <t>Bourání příček nebo přizdívek ze skleněných tvárnic, tl. přes 100 do 150 mm</t>
  </si>
  <si>
    <t>-1616580317</t>
  </si>
  <si>
    <t>https://podminky.urs.cz/item/CS_URS_2024_01/962081141</t>
  </si>
  <si>
    <t>4*3*0,6</t>
  </si>
  <si>
    <t>7</t>
  </si>
  <si>
    <t>962086111</t>
  </si>
  <si>
    <t>Bourání příček nebo přizdívek z pórobetonových tvárnic, tl. přes 100 do 150 mm</t>
  </si>
  <si>
    <t>1822329880</t>
  </si>
  <si>
    <t>https://podminky.urs.cz/item/CS_URS_2024_01/962086111</t>
  </si>
  <si>
    <t>"bourání příček"3,9*(19,865+4*3,4)</t>
  </si>
  <si>
    <t>"odpočet skleněných tvarovek"-4*3*0,6</t>
  </si>
  <si>
    <t>"odpočet dveří" -4*0,8*2</t>
  </si>
  <si>
    <t>8</t>
  </si>
  <si>
    <t>968062455</t>
  </si>
  <si>
    <t>Vybourání dřevěných rámů oken s křídly, dveřních zárubní, vrat, stěn, ostění nebo obkladů dveřních zárubní, plochy do 2 m2</t>
  </si>
  <si>
    <t>-307736917</t>
  </si>
  <si>
    <t>https://podminky.urs.cz/item/CS_URS_2024_01/968062455</t>
  </si>
  <si>
    <t>997</t>
  </si>
  <si>
    <t>Přesun sutě</t>
  </si>
  <si>
    <t>997013216</t>
  </si>
  <si>
    <t>Vnitrostaveništní doprava suti a vybouraných hmot vodorovně do 50 m s naložením ručně pro budovy a haly výšky přes 18 do 21 m</t>
  </si>
  <si>
    <t>t</t>
  </si>
  <si>
    <t>1878263809</t>
  </si>
  <si>
    <t>https://podminky.urs.cz/item/CS_URS_2024_01/997013216</t>
  </si>
  <si>
    <t>10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</si>
  <si>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</si>
  <si>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</si>
  <si>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917740156</t>
  </si>
  <si>
    <t>https://podminky.urs.cz/item/CS_URS_2024_01/997013219</t>
  </si>
  <si>
    <t>11</t>
  </si>
  <si>
    <t>997013501</t>
  </si>
  <si>
    <t>Odvoz suti a vybouraných hmot na skládku nebo meziskládku se složením, na vzdálenost do 1 km</t>
  </si>
  <si>
    <t>455025787</t>
  </si>
  <si>
    <t>https://podminky.urs.cz/item/CS_URS_2024_01/997013501</t>
  </si>
  <si>
    <t>997013509</t>
  </si>
  <si>
    <t>Odvoz suti a vybouraných hmot na skládku nebo meziskládku se složením, na vzdálenost Příplatek k ceně za každý další započatý 1 km přes 1 km</t>
  </si>
  <si>
    <t>1809406472</t>
  </si>
  <si>
    <t>https://podminky.urs.cz/item/CS_URS_2024_01/997013509</t>
  </si>
  <si>
    <t>17,657*40</t>
  </si>
  <si>
    <t>13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</si>
  <si>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</si>
  <si>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</si>
  <si>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-418610343</t>
  </si>
  <si>
    <t>https://podminky.urs.cz/item/CS_URS_2024_01/997013609</t>
  </si>
  <si>
    <t>998</t>
  </si>
  <si>
    <t>Přesun hmot</t>
  </si>
  <si>
    <t>14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</si>
  <si>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</si>
  <si>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</si>
  <si>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1365531841</t>
  </si>
  <si>
    <t>https://podminky.urs.cz/item/CS_URS_2024_01/998018003</t>
  </si>
  <si>
    <t>15</t>
  </si>
  <si>
    <t>998018011</t>
  </si>
  <si>
    <t>Přesun hmot pro budovy občanské výstavby, bydlení, výrobu a služby ruční (bez užití mechanizace) Příplatek k cenám za ruční zvětšený přesun přes vymezenou vodorovnou dopravní vzdálenost za každých dalších započatých 100 m</t>
  </si>
  <si>
    <t>-1741705739</t>
  </si>
  <si>
    <t>https://podminky.urs.cz/item/CS_URS_2024_01/998018011</t>
  </si>
  <si>
    <t>PSV</t>
  </si>
  <si>
    <t>Práce a dodávky PSV</t>
  </si>
  <si>
    <t>713</t>
  </si>
  <si>
    <t>Izolace tepelné</t>
  </si>
  <si>
    <t>16</t>
  </si>
  <si>
    <t>713111121</t>
  </si>
  <si>
    <t>Montáž tepelné izolace stropů rohožemi, pásy, dílci, deskami, bloky (izolační materiál ve specifikaci) rovných spodem s uchycením (drátem, páskou apod.)</t>
  </si>
  <si>
    <t>1749966182</t>
  </si>
  <si>
    <t>https://podminky.urs.cz/item/CS_URS_2024_01/713111121</t>
  </si>
  <si>
    <t>"312-315,dvakrát" (18,59+13,62+17,51+15,57)*2</t>
  </si>
  <si>
    <t>17</t>
  </si>
  <si>
    <t>M</t>
  </si>
  <si>
    <t>28376650</t>
  </si>
  <si>
    <t>deska XPS hrana polodrážková a hladký povrch 500kPA λ=0,035 tl 40mm</t>
  </si>
  <si>
    <t>32</t>
  </si>
  <si>
    <t>1076675745</t>
  </si>
  <si>
    <t>18</t>
  </si>
  <si>
    <t>998713123</t>
  </si>
  <si>
    <t>Přesun hmot pro izolace tepelné stanovený z hmotnosti přesunovaného materiálu vodorovná dopravní vzdálenost do 50 m ruční (bez užití mechanizace) v objektech výšky přes 12 m do 24 m</t>
  </si>
  <si>
    <t>236585890</t>
  </si>
  <si>
    <t>https://podminky.urs.cz/item/CS_URS_2024_01/998713123</t>
  </si>
  <si>
    <t>763</t>
  </si>
  <si>
    <t>Konstrukce suché výstavby</t>
  </si>
  <si>
    <t>19</t>
  </si>
  <si>
    <t>763111468</t>
  </si>
  <si>
    <t>Příčka ze sádrokartonových desek s nosnou konstrukcí z jednoduchých ocelových profilů UW, CW dvojitě opláštěná deskami vysokopevnostními protipožárními impregnovanými DFRIH2 tl. 2 x 12,5 mm s izolací, EI 90, příčka tl. 150 mm, profil 100, Rw do 63 dB</t>
  </si>
  <si>
    <t>-729942952</t>
  </si>
  <si>
    <t>https://podminky.urs.cz/item/CS_URS_2024_01/763111468</t>
  </si>
  <si>
    <t>"nové příčky v=3,9 m"3,9*(19,865+4*3,4)</t>
  </si>
  <si>
    <t>20</t>
  </si>
  <si>
    <t>763111717</t>
  </si>
  <si>
    <t>Příčka ze sádrokartonových desek ostatní konstrukce a práce na příčkách ze sádrokartonových desek základní penetrační nátěr (oboustranný)</t>
  </si>
  <si>
    <t>-1404638684</t>
  </si>
  <si>
    <t>https://podminky.urs.cz/item/CS_URS_2024_01/763111717</t>
  </si>
  <si>
    <t>763111771</t>
  </si>
  <si>
    <t>Příčka ze sádrokartonových desek Příplatek k cenám za rovinnost speciální tmelení kvality Q3</t>
  </si>
  <si>
    <t>-2108474373</t>
  </si>
  <si>
    <t>https://podminky.urs.cz/item/CS_URS_2024_01/763111771</t>
  </si>
  <si>
    <t>22</t>
  </si>
  <si>
    <t>763131411</t>
  </si>
  <si>
    <t>Podhled ze sádrokartonových desek dvouvrstvá zavěšená spodní konstrukce z ocelových profilů CD, UD jednoduše opláštěná deskou standardní A, tl. 12,5 mm, bez izolace</t>
  </si>
  <si>
    <t>-874172459</t>
  </si>
  <si>
    <t>https://podminky.urs.cz/item/CS_URS_2024_01/763131411</t>
  </si>
  <si>
    <t>" SDK u okna"(5,58+5,15+3,95+5,35)*0,85</t>
  </si>
  <si>
    <t>23</t>
  </si>
  <si>
    <t>763131712</t>
  </si>
  <si>
    <t>Podhled ze sádrokartonových desek ostatní práce a konstrukce na podhledech ze sádrokartonových desek napojení na jiný druh podhledu</t>
  </si>
  <si>
    <t>m</t>
  </si>
  <si>
    <t>547934723</t>
  </si>
  <si>
    <t>https://podminky.urs.cz/item/CS_URS_2024_01/763131712</t>
  </si>
  <si>
    <t>" SDK u okna"(5,58+5,15+3,95+5,35)</t>
  </si>
  <si>
    <t>24</t>
  </si>
  <si>
    <t>763131714</t>
  </si>
  <si>
    <t>Podhled ze sádrokartonových desek ostatní práce a konstrukce na podhledech ze sádrokartonových desek základní penetrační nátěr</t>
  </si>
  <si>
    <t>-46541419</t>
  </si>
  <si>
    <t>https://podminky.urs.cz/item/CS_URS_2024_01/763131714</t>
  </si>
  <si>
    <t>" SDK u okna"(5,58+5,15+3,95+5,35)*0,435</t>
  </si>
  <si>
    <t>25</t>
  </si>
  <si>
    <t>763131721</t>
  </si>
  <si>
    <t>Podhled ze sádrokartonových desek ostatní práce a konstrukce na podhledech ze sádrokartonových desek skokové změny výšky podhledu do 0,5 m</t>
  </si>
  <si>
    <t>612309790</t>
  </si>
  <si>
    <t>https://podminky.urs.cz/item/CS_URS_2024_01/763131721</t>
  </si>
  <si>
    <t>" 312,313,314,315"(18,59+13,63+17,51+15,57)</t>
  </si>
  <si>
    <t>"SDK u okna"(5,58+5,15+3,95+5,35)</t>
  </si>
  <si>
    <t>26</t>
  </si>
  <si>
    <t>763131732</t>
  </si>
  <si>
    <t>Podhled ze sádrokartonových desek ostatní práce a konstrukce na podhledech ze sádrokartonových desek čelo pro kazetové pohledy (F lišta) tl. 15 mm</t>
  </si>
  <si>
    <t>-715257716</t>
  </si>
  <si>
    <t>https://podminky.urs.cz/item/CS_URS_2024_01/763131732</t>
  </si>
  <si>
    <t>27</t>
  </si>
  <si>
    <t>763135102</t>
  </si>
  <si>
    <t>Montáž sádrokartonového podhledu kazetového demontovatelného, velikosti kazet 600x600 mm včetně zavěšené nosné konstrukce polozapuštěné</t>
  </si>
  <si>
    <t>37128644</t>
  </si>
  <si>
    <t>https://podminky.urs.cz/item/CS_URS_2024_01/763135102</t>
  </si>
  <si>
    <t>"312-315" 3,4*4,58+3,4*5,15+3,45*3,95+3,4*5,35</t>
  </si>
  <si>
    <t>"odpočet SDK u okna"-(5,58+5,15+3,95+5,35)*0,85</t>
  </si>
  <si>
    <t>28</t>
  </si>
  <si>
    <t>ECP.G35404600</t>
  </si>
  <si>
    <t>2004931724</t>
  </si>
  <si>
    <t>47,874</t>
  </si>
  <si>
    <t>29</t>
  </si>
  <si>
    <t>763181411</t>
  </si>
  <si>
    <t>Výplně otvorů konstrukcí ze sádrokartonových desek ztužující výplň otvoru pro dveře s CW a UW profilem, výšky příčky do 2,60 m</t>
  </si>
  <si>
    <t>kus</t>
  </si>
  <si>
    <t>1420531340</t>
  </si>
  <si>
    <t>https://podminky.urs.cz/item/CS_URS_2024_01/763181411</t>
  </si>
  <si>
    <t>30</t>
  </si>
  <si>
    <t>998763333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</si>
  <si>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12 do 24 m</t>
  </si>
  <si>
    <t>-834439004</t>
  </si>
  <si>
    <t>https://podminky.urs.cz/item/CS_URS_2024_01/998763333</t>
  </si>
  <si>
    <t>766</t>
  </si>
  <si>
    <t>Konstrukce truhlářské</t>
  </si>
  <si>
    <t>31</t>
  </si>
  <si>
    <t>766660171</t>
  </si>
  <si>
    <t>Montáž dveřních křídel dřevěných nebo plastových otevíravých do obložkové zárubně povrchově upravených jednokřídlových, šířky do 800 mm</t>
  </si>
  <si>
    <t>-179945683</t>
  </si>
  <si>
    <t>https://podminky.urs.cz/item/CS_URS_2024_01/766660171</t>
  </si>
  <si>
    <t>"ozn. D2,D3" 5</t>
  </si>
  <si>
    <t>4111R_ 21</t>
  </si>
  <si>
    <t>dveře interiérové jednokřídlé plné, PP, HPL laminát,  plné, 80x197, akustické, specifikace dle PD</t>
  </si>
  <si>
    <t>-1007336368</t>
  </si>
  <si>
    <t>P</t>
  </si>
  <si>
    <t>Poznámka k položce:_x000D_
Vysokotlaký laminát HPL vč. padací lišty, Ral dle výběru investora, bezfalcové,klika-klika s děleným čtyřhranem, elektromechanický zámek, zvýšená akustická neprůzvučnost dle PD</t>
  </si>
  <si>
    <t>33</t>
  </si>
  <si>
    <t>766682111</t>
  </si>
  <si>
    <t>Montáž zárubní dřevěných nebo plastových obložkových, pro dveře jednokřídlové, tloušťky stěny do 170 mm</t>
  </si>
  <si>
    <t>-1347783335</t>
  </si>
  <si>
    <t>https://podminky.urs.cz/item/CS_URS_2024_01/766682111</t>
  </si>
  <si>
    <t>34</t>
  </si>
  <si>
    <t>61182307</t>
  </si>
  <si>
    <t>zárubeň jednokřídlá obložková s laminátovým povrchem tl stěny 60-150mm rozměru 600-1100/1970, 2100mm</t>
  </si>
  <si>
    <t>2115122066</t>
  </si>
  <si>
    <t>Poznámka k položce:_x000D_
Povrch HPL,vysokottlaký laminát, pro bezfalcové provedení.</t>
  </si>
  <si>
    <t>35</t>
  </si>
  <si>
    <t>998766123</t>
  </si>
  <si>
    <t>Přesun hmot pro konstrukce truhlářské stanovený z hmotnosti přesunovaného materiálu vodorovná dopravní vzdálenost do 50 m ruční (bez užití mechanizace) v objektech výšky přes 12 do 24 m</t>
  </si>
  <si>
    <t>-1863777138</t>
  </si>
  <si>
    <t>https://podminky.urs.cz/item/CS_URS_2024_01/998766123</t>
  </si>
  <si>
    <t>767</t>
  </si>
  <si>
    <t>Konstrukce zámečnické</t>
  </si>
  <si>
    <t>36</t>
  </si>
  <si>
    <t>76764R_01</t>
  </si>
  <si>
    <t>Prvek D4-Montáž a dodávka prosklenné příčky s dveřmi, specifikace dle PD, vč. přesunu</t>
  </si>
  <si>
    <t>-1601765122</t>
  </si>
  <si>
    <t>776</t>
  </si>
  <si>
    <t>Podlahy povlakové</t>
  </si>
  <si>
    <t>37</t>
  </si>
  <si>
    <t>776111125</t>
  </si>
  <si>
    <t>Příprava podkladu povlakových podlah a stěn broušení schodišť stávajícího podkladu před litím stěrky</t>
  </si>
  <si>
    <t>217985564</t>
  </si>
  <si>
    <t>https://podminky.urs.cz/item/CS_URS_2024_01/776111125</t>
  </si>
  <si>
    <t>38</t>
  </si>
  <si>
    <t>776111126</t>
  </si>
  <si>
    <t>Příprava podkladu povlakových podlah a stěn broušení schodišť stávajícího podkladu pro odstranění lepidla (po starých krytinách)</t>
  </si>
  <si>
    <t>-362085004</t>
  </si>
  <si>
    <t>https://podminky.urs.cz/item/CS_URS_2024_01/776111126</t>
  </si>
  <si>
    <t>39</t>
  </si>
  <si>
    <t>776111311</t>
  </si>
  <si>
    <t>Příprava podkladu povlakových podlah a stěn vysátí podlah</t>
  </si>
  <si>
    <t>-324723456</t>
  </si>
  <si>
    <t>https://podminky.urs.cz/item/CS_URS_2024_01/776111311</t>
  </si>
  <si>
    <t>40</t>
  </si>
  <si>
    <t>776121112</t>
  </si>
  <si>
    <t>Příprava podkladu povlakových podlah a stěn penetrace vodou ředitelná podlah</t>
  </si>
  <si>
    <t>-1782593367</t>
  </si>
  <si>
    <t>https://podminky.urs.cz/item/CS_URS_2024_01/776121112</t>
  </si>
  <si>
    <t>41</t>
  </si>
  <si>
    <t>776141122</t>
  </si>
  <si>
    <t>Příprava podkladu povlakových podlah a stěn vyrovnání samonivelační stěrkou podlah min.pevnosti 30 MPa, tloušťky přes 3 do 5 mm</t>
  </si>
  <si>
    <t>23111145</t>
  </si>
  <si>
    <t>https://podminky.urs.cz/item/CS_URS_2024_01/776141122</t>
  </si>
  <si>
    <t>42</t>
  </si>
  <si>
    <t>776201812</t>
  </si>
  <si>
    <t>Demontáž povlakových podlahovin lepených ručně s podložkou</t>
  </si>
  <si>
    <t>-40125089</t>
  </si>
  <si>
    <t>https://podminky.urs.cz/item/CS_URS_2024_01/776201812</t>
  </si>
  <si>
    <t>4,7*3,4+4,68*3,4+4,68*3,4+4,97*3,4</t>
  </si>
  <si>
    <t>43</t>
  </si>
  <si>
    <t>776211111</t>
  </si>
  <si>
    <t>Montáž textilních podlahovin lepením pásů standardních</t>
  </si>
  <si>
    <t>-645155483</t>
  </si>
  <si>
    <t>https://podminky.urs.cz/item/CS_URS_2024_01/776211111</t>
  </si>
  <si>
    <t>"dle tab. místností" 18,59+13,63+17,51+15,57</t>
  </si>
  <si>
    <t>44</t>
  </si>
  <si>
    <t>69751063</t>
  </si>
  <si>
    <t>koberec zátěžový vpichovaný role š 2m, vlákno 100% PA, hm 800g/m2, R &lt;= 100MΩ, zátěž 33, útlum 25dB, hořlavost Bfl S1</t>
  </si>
  <si>
    <t>-872514001</t>
  </si>
  <si>
    <t>65,3*1,1 'Přepočtené koeficientem množství</t>
  </si>
  <si>
    <t>45</t>
  </si>
  <si>
    <t>776421111</t>
  </si>
  <si>
    <t>Montáž lišt obvodových lepených</t>
  </si>
  <si>
    <t>253090385</t>
  </si>
  <si>
    <t>https://podminky.urs.cz/item/CS_URS_2024_01/776421111</t>
  </si>
  <si>
    <t>"místnosti"(4,58+3,4)*2+(3,4+5,15)*2+(3,95+3,45)*2+(5,35+3,40)*2</t>
  </si>
  <si>
    <t>"odpočet otvorů"-12*0,8</t>
  </si>
  <si>
    <t>"chodba" 19,865+3,55</t>
  </si>
  <si>
    <t>46</t>
  </si>
  <si>
    <t>19416008</t>
  </si>
  <si>
    <t>lišta ukončovací hliníková 10mm</t>
  </si>
  <si>
    <t>-135196695</t>
  </si>
  <si>
    <t>79,175*1,02 'Přepočtené koeficientem množství</t>
  </si>
  <si>
    <t>47</t>
  </si>
  <si>
    <t>997013813</t>
  </si>
  <si>
    <t>Poplatek za uložení stavebního odpadu na skládce (skládkovné) z plastických hmot zatříděného do Katalogu odpadů pod kódem 17 02 03</t>
  </si>
  <si>
    <t>939469345</t>
  </si>
  <si>
    <t>https://podminky.urs.cz/item/CS_URS_2024_01/997013813</t>
  </si>
  <si>
    <t>48</t>
  </si>
  <si>
    <t>776410811</t>
  </si>
  <si>
    <t>Demontáž soklíků nebo lišt pryžových nebo plastových</t>
  </si>
  <si>
    <t>1609639789</t>
  </si>
  <si>
    <t>https://podminky.urs.cz/item/CS_URS_2024_01/776410811</t>
  </si>
  <si>
    <t>3,4*8+(4,7+4,68+4,68+4,97)*2+3,55+19,865</t>
  </si>
  <si>
    <t>49</t>
  </si>
  <si>
    <t>776421312</t>
  </si>
  <si>
    <t>Montáž lišt přechodových šroubovaných</t>
  </si>
  <si>
    <t>-136175136</t>
  </si>
  <si>
    <t>https://podminky.urs.cz/item/CS_URS_2024_01/776421312</t>
  </si>
  <si>
    <t>0,8*6</t>
  </si>
  <si>
    <t>50</t>
  </si>
  <si>
    <t>55343110</t>
  </si>
  <si>
    <t>profil přechodový Al narážecí 30mm stříbro</t>
  </si>
  <si>
    <t>-338162252</t>
  </si>
  <si>
    <t>4,8*1,02 'Přepočtené koeficientem množství</t>
  </si>
  <si>
    <t>51</t>
  </si>
  <si>
    <t>998776121</t>
  </si>
  <si>
    <t>Přesun hmot pro podlahy povlakové stanovený z hmotnosti přesunovaného materiálu vodorovná dopravní vzdálenost do 50 m ruční (bez užití mechanizace) v objektech výšky do 6 m</t>
  </si>
  <si>
    <t>1483696316</t>
  </si>
  <si>
    <t>https://podminky.urs.cz/item/CS_URS_2024_01/998776121</t>
  </si>
  <si>
    <t>52</t>
  </si>
  <si>
    <t>998776129</t>
  </si>
  <si>
    <t>Přesun hmot pro podlahy povlakové stanovený z hmotnosti přesunovaného materiálu vodorovná dopravní vzdálenost do 50 m Příplatek k cenám za ruční zvětšený přesun přes vymezenou vodorovnou dopravní vzdálenost za každých dalších započatých 50 m</t>
  </si>
  <si>
    <t>743827915</t>
  </si>
  <si>
    <t>https://podminky.urs.cz/item/CS_URS_2024_01/998776129</t>
  </si>
  <si>
    <t>784</t>
  </si>
  <si>
    <t>Dokončovací práce - malby a tapety</t>
  </si>
  <si>
    <t>53</t>
  </si>
  <si>
    <t>784181102</t>
  </si>
  <si>
    <t>Penetrace podkladu jednonásobná základní pigmentovaná v místnostech výšky do 3,80 m</t>
  </si>
  <si>
    <t>1375443752</t>
  </si>
  <si>
    <t>https://podminky.urs.cz/item/CS_URS_2024_01/784181102</t>
  </si>
  <si>
    <t>54</t>
  </si>
  <si>
    <t>784211101</t>
  </si>
  <si>
    <t>Malby z malířských směsí oděruvzdorných za mokra dvojnásobné, bílé za mokra oděruvzdorné výborně v místnostech výšky do 3,80 m</t>
  </si>
  <si>
    <t>-862436835</t>
  </si>
  <si>
    <t>https://podminky.urs.cz/item/CS_URS_2024_01/784211101</t>
  </si>
  <si>
    <t>"315"(4,58+3,4)*2*3</t>
  </si>
  <si>
    <t>"314"(3,4+5,15)*2*3</t>
  </si>
  <si>
    <t>"313"(3,45*2+3,95)*3</t>
  </si>
  <si>
    <t>"312"(3,4+3,6+5,35*2)*3</t>
  </si>
  <si>
    <t>"strop u okna SDK"(4,58+5,15+3,95+5,35)*(0,85+0,368)</t>
  </si>
  <si>
    <t>"stěny u oken" (4,58+5,15+3,95+5,35)*3,36</t>
  </si>
  <si>
    <t>"chodba"(3,55+19,865)*3</t>
  </si>
  <si>
    <t>02a - Kanalizace</t>
  </si>
  <si>
    <t xml:space="preserve">    721 - Zdravotechnika - vnitřní kanalizace</t>
  </si>
  <si>
    <t>612315225</t>
  </si>
  <si>
    <t>Vápenná omítka jednotlivých malých ploch štuková na stěnách, plochy jednotlivě přes 1,0 do 4 m2</t>
  </si>
  <si>
    <t>683250487</t>
  </si>
  <si>
    <t>https://podminky.urs.cz/item/CS_URS_2024_01/612315225</t>
  </si>
  <si>
    <t>1652949829</t>
  </si>
  <si>
    <t>974031142</t>
  </si>
  <si>
    <t>Vysekání rýh ve zdivu cihelném na maltu vápennou nebo vápenocementovou do hl. 70 mm a šířky do 70 mm</t>
  </si>
  <si>
    <t>245252994</t>
  </si>
  <si>
    <t>https://podminky.urs.cz/item/CS_URS_2024_01/974031142</t>
  </si>
  <si>
    <t>-724995615</t>
  </si>
  <si>
    <t>997100R_01</t>
  </si>
  <si>
    <t>Naložení a odvoz demontovaného potrubí</t>
  </si>
  <si>
    <t>ks</t>
  </si>
  <si>
    <t>-2021551418</t>
  </si>
  <si>
    <t>998012043</t>
  </si>
  <si>
    <t>Přesun hmot pro budovy občanské výstavby, bydlení, výrobu a služby s nosnou svislou konstrukcí monolitickou betonovou tyčovou nebo plošnou s jakýkoliv obvodovým pláštěm kromě vyzdívaného vodorovná dopravní vzdálenost do 100 m s omezením mechanizace pro budovy výšky přes 12 do 24 m</t>
  </si>
  <si>
    <t>-1586465768</t>
  </si>
  <si>
    <t>https://podminky.urs.cz/item/CS_URS_2024_01/998012043</t>
  </si>
  <si>
    <t>721</t>
  </si>
  <si>
    <t>Zdravotechnika - vnitřní kanalizace</t>
  </si>
  <si>
    <t>721140802</t>
  </si>
  <si>
    <t>Demontáž potrubí z litinových trub odpadních nebo dešťových do DN 100</t>
  </si>
  <si>
    <t>-1030104783</t>
  </si>
  <si>
    <t>https://podminky.urs.cz/item/CS_URS_2024_01/721140802</t>
  </si>
  <si>
    <t>721140903</t>
  </si>
  <si>
    <t>Opravy odpadního potrubí litinového vsazení odbočky do potrubí DN 75</t>
  </si>
  <si>
    <t>1007841549</t>
  </si>
  <si>
    <t>https://podminky.urs.cz/item/CS_URS_2024_01/721140903</t>
  </si>
  <si>
    <t>721175202</t>
  </si>
  <si>
    <t>Plastové potrubí odhlučněné třívrstvé připojovací DN 40</t>
  </si>
  <si>
    <t>-1521681525</t>
  </si>
  <si>
    <t>https://podminky.urs.cz/item/CS_URS_2024_01/721175202</t>
  </si>
  <si>
    <t>721175203</t>
  </si>
  <si>
    <t>Plastové potrubí odhlučněné třívrstvé připojovací DN 50</t>
  </si>
  <si>
    <t>-135582631</t>
  </si>
  <si>
    <t>https://podminky.urs.cz/item/CS_URS_2024_01/721175203</t>
  </si>
  <si>
    <t>721175204</t>
  </si>
  <si>
    <t>Plastové potrubí odhlučněné třívrstvé připojovací DN 75</t>
  </si>
  <si>
    <t>981379245</t>
  </si>
  <si>
    <t>https://podminky.urs.cz/item/CS_URS_2024_01/721175204</t>
  </si>
  <si>
    <t>721229111</t>
  </si>
  <si>
    <t>Zápachové uzávěrky montáž zápachových uzávěrek ostatních typů do DN 50</t>
  </si>
  <si>
    <t>-1155033542</t>
  </si>
  <si>
    <t>https://podminky.urs.cz/item/CS_URS_2024_01/721229111</t>
  </si>
  <si>
    <t>"pro kondenzát" 1</t>
  </si>
  <si>
    <t>HLE.HL136N</t>
  </si>
  <si>
    <t>Zápachový uzávěr pro odvod kondenzátu DN40 s připojením DN32 popř. d 12-18 mm, s přídavnou mechanickou uzávěrkou a čistící vložkou, s otáčivým ramenem odtoku</t>
  </si>
  <si>
    <t>940452570</t>
  </si>
  <si>
    <t>721290111</t>
  </si>
  <si>
    <t>Zkouška těsnosti kanalizace v objektech vodou do DN 125</t>
  </si>
  <si>
    <t>-882834583</t>
  </si>
  <si>
    <t>https://podminky.urs.cz/item/CS_URS_2024_01/721290111</t>
  </si>
  <si>
    <t>27+16+2</t>
  </si>
  <si>
    <t>998721123</t>
  </si>
  <si>
    <t>Přesun hmot pro vnitřní kanalizaci stanovený z hmotnosti přesunovaného materiálu vodorovná dopravní vzdálenost do 50 m ruční (bez užití mechanizace) v objektech výšky přes 12 do 24 m</t>
  </si>
  <si>
    <t>-709990953</t>
  </si>
  <si>
    <t>https://podminky.urs.cz/item/CS_URS_2024_01/998721123</t>
  </si>
  <si>
    <t>763135101</t>
  </si>
  <si>
    <t>Montáž sádrokartonového podhledu kazetového demontovatelného, velikosti kazet 600x600 mm včetně zavěšené nosné konstrukce viditelné</t>
  </si>
  <si>
    <t>-100716512</t>
  </si>
  <si>
    <t>https://podminky.urs.cz/item/CS_URS_2024_01/763135101</t>
  </si>
  <si>
    <t>"mont. po rozvodech kanalizace v podhledu"15</t>
  </si>
  <si>
    <t>763135811</t>
  </si>
  <si>
    <t>Demontáž podhledu sádrokartonového kazetového na zavěšeném na roštu viditelném</t>
  </si>
  <si>
    <t>670900959</t>
  </si>
  <si>
    <t>https://podminky.urs.cz/item/CS_URS_2024_01/763135811</t>
  </si>
  <si>
    <t>"demontáž pro  rozvody kanalizace v podhledu"15</t>
  </si>
  <si>
    <t>-2021639709</t>
  </si>
  <si>
    <t>02b - Vodovod</t>
  </si>
  <si>
    <t xml:space="preserve">    997 - Doprava suti a vybouraných hmot</t>
  </si>
  <si>
    <t xml:space="preserve">    722 - Zdravotechnika - vnitřní vodovod</t>
  </si>
  <si>
    <t>611325223</t>
  </si>
  <si>
    <t>Vápenocementová omítka jednotlivých malých ploch štuková na stropech, plochy jednotlivě přes 0,25 do 1 m2</t>
  </si>
  <si>
    <t>-1607224465</t>
  </si>
  <si>
    <t>https://podminky.urs.cz/item/CS_URS_2024_01/611325223</t>
  </si>
  <si>
    <t>971024451</t>
  </si>
  <si>
    <t>Vybourání otvorů ve zdivu základovém nebo nadzákladovém kamenném, smíšeném kamenném, na maltu vápennou nebo vápenocementovou, plochy do 0,25 m2, tl. do 450 mm</t>
  </si>
  <si>
    <t>-1411088458</t>
  </si>
  <si>
    <t>https://podminky.urs.cz/item/CS_URS_2024_01/971024451</t>
  </si>
  <si>
    <t>974029132</t>
  </si>
  <si>
    <t>Vysekání rýh ve zdivu kamenném do hl. 50 mm a šířky do 70 mm</t>
  </si>
  <si>
    <t>766336267</t>
  </si>
  <si>
    <t>https://podminky.urs.cz/item/CS_URS_2024_01/974029132</t>
  </si>
  <si>
    <t>Doprava suti a vybouraných hmot</t>
  </si>
  <si>
    <t>-755258380</t>
  </si>
  <si>
    <t>722</t>
  </si>
  <si>
    <t>Zdravotechnika - vnitřní vodovod</t>
  </si>
  <si>
    <t>722170804</t>
  </si>
  <si>
    <t>Demontáž rozvodů vody z plastů přes 25 do Ø 50 mm</t>
  </si>
  <si>
    <t>-1595089106</t>
  </si>
  <si>
    <t>https://podminky.urs.cz/item/CS_URS_2024_01/722170804</t>
  </si>
  <si>
    <t>722174022</t>
  </si>
  <si>
    <t>Potrubí z plastových trubek z polypropylenu PPR svařovaných polyfúzně PN 20 (SDR 6) D 20 x 3,4</t>
  </si>
  <si>
    <t>-1778294179</t>
  </si>
  <si>
    <t>https://podminky.urs.cz/item/CS_URS_2024_01/722174022</t>
  </si>
  <si>
    <t>722174023</t>
  </si>
  <si>
    <t>Potrubí z plastových trubek z polypropylenu PPR svařovaných polyfúzně PN 20 (SDR 6) D 25 x 4,2</t>
  </si>
  <si>
    <t>-1304598928</t>
  </si>
  <si>
    <t>https://podminky.urs.cz/item/CS_URS_2024_01/722174023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</si>
  <si>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</si>
  <si>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</si>
  <si>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1170387267</t>
  </si>
  <si>
    <t>https://podminky.urs.cz/item/CS_URS_2024_01/722181231</t>
  </si>
  <si>
    <t>722181242</t>
  </si>
  <si>
    <t>Ochrana potrubí termoizolačními trubicemi z pěnového polyetylenu PE přilepenými v příčných a podélných spojích, tloušťky izolace přes 13 do 20 mm, vnitřního průměru izolace DN přes 22 do 45 mm</t>
  </si>
  <si>
    <t>-1616044305</t>
  </si>
  <si>
    <t>https://podminky.urs.cz/item/CS_URS_2024_01/722181242</t>
  </si>
  <si>
    <t>722181851</t>
  </si>
  <si>
    <t>Demontáž ochrany potrubí termoizolačních trubic z trub, průměru do 45 mm</t>
  </si>
  <si>
    <t>195722579</t>
  </si>
  <si>
    <t>https://podminky.urs.cz/item/CS_URS_2024_01/722181851</t>
  </si>
  <si>
    <t>722182011</t>
  </si>
  <si>
    <t>Podpůrný žlab pro potrubí průměru D 20</t>
  </si>
  <si>
    <t>-1672230020</t>
  </si>
  <si>
    <t>https://podminky.urs.cz/item/CS_URS_2024_01/722182011</t>
  </si>
  <si>
    <t>722182012</t>
  </si>
  <si>
    <t>Podpůrný žlab pro potrubí průměru D 25</t>
  </si>
  <si>
    <t>-649009067</t>
  </si>
  <si>
    <t>https://podminky.urs.cz/item/CS_URS_2024_01/722182012</t>
  </si>
  <si>
    <t>722190401</t>
  </si>
  <si>
    <t>Zřízení přípojek na potrubí vyvedení a upevnění výpustek do DN 25</t>
  </si>
  <si>
    <t>1064103422</t>
  </si>
  <si>
    <t>https://podminky.urs.cz/item/CS_URS_2024_01/722190401</t>
  </si>
  <si>
    <t>722220872</t>
  </si>
  <si>
    <t xml:space="preserve">Demontáž armatur </t>
  </si>
  <si>
    <t>-772928233</t>
  </si>
  <si>
    <t>https://podminky.urs.cz/item/CS_URS_2024_01/722220872</t>
  </si>
  <si>
    <t>722240121</t>
  </si>
  <si>
    <t>Armatury z plastických hmot kohouty (PPR) kulové DN 16</t>
  </si>
  <si>
    <t>-2143970824</t>
  </si>
  <si>
    <t>https://podminky.urs.cz/item/CS_URS_2024_01/722240121</t>
  </si>
  <si>
    <t>722240122</t>
  </si>
  <si>
    <t>Armatury z plastických hmot kohouty (PPR) kulové DN 20</t>
  </si>
  <si>
    <t>-2040065688</t>
  </si>
  <si>
    <t>https://podminky.urs.cz/item/CS_URS_2024_01/722240122</t>
  </si>
  <si>
    <t>722290246</t>
  </si>
  <si>
    <t>Zkoušky, proplach a desinfekce vodovodního potrubí zkoušky těsnosti vodovodního potrubí plastového do DN 40</t>
  </si>
  <si>
    <t>1106298127</t>
  </si>
  <si>
    <t>https://podminky.urs.cz/item/CS_URS_2024_01/722290246</t>
  </si>
  <si>
    <t>998722123</t>
  </si>
  <si>
    <t>Přesun hmot pro vnitřní vodovod stanovený z hmotnosti přesunovaného materiálu vodorovná dopravní vzdálenost do 50 m ruční (bez užití mechanizace) v objektech výšky přes 12 do 24 m</t>
  </si>
  <si>
    <t>-358069317</t>
  </si>
  <si>
    <t>https://podminky.urs.cz/item/CS_URS_2024_01/998722123</t>
  </si>
  <si>
    <t>03 - VZT</t>
  </si>
  <si>
    <t xml:space="preserve">    751 - Vzduchotechnika-Zařízení č. 9 Chlazení m. č. 312, 313, 314 a 315</t>
  </si>
  <si>
    <t xml:space="preserve">    783 - Dokončovací práce - nátěry</t>
  </si>
  <si>
    <t>OST - Ostatní-Uvedení do chodu</t>
  </si>
  <si>
    <t>-1204032022</t>
  </si>
  <si>
    <t>Pol18</t>
  </si>
  <si>
    <t>Tepelná a akustická izolace potrubních rozvodů zař. č. 9 v jednotlivých</t>
  </si>
  <si>
    <t>910412722</t>
  </si>
  <si>
    <t>751</t>
  </si>
  <si>
    <t>Vzduchotechnika-Zařízení č. 9 Chlazení m. č. 312, 313, 314 a 315</t>
  </si>
  <si>
    <t>Pol11</t>
  </si>
  <si>
    <t>VRF split systém sestávající:</t>
  </si>
  <si>
    <t>142515781</t>
  </si>
  <si>
    <t>Poznámka k položce:_x000D_
venkovní jednotka Qch=14kW; P=4,9kW (400V; 20A); ak tlak 57 dB(A)_x000D_
velikost 950x834x330_x000D_
vnitřní jednotka kanálová (4 kusy) Qch=3,6 kW; P=190W (230V); _x000D_
ak tlak 23-27 dB(A) vč pružné vložky, čerpadla kondenzátu_x000D_
CU odbočka 3 kusy; brána mosbus 2 kusy</t>
  </si>
  <si>
    <t>Pol12</t>
  </si>
  <si>
    <t>Vyústka obdélníková komfortní dvouřadá 400x200R1</t>
  </si>
  <si>
    <t>-872664322</t>
  </si>
  <si>
    <t>Pol13</t>
  </si>
  <si>
    <t>Ohebné hliníkové potrubí Js 250</t>
  </si>
  <si>
    <t>1241813508</t>
  </si>
  <si>
    <t>Pol14</t>
  </si>
  <si>
    <t>Potrubí z ocel pozink plechu vč tvar kusů, 30%vs obvod 2630/100%</t>
  </si>
  <si>
    <t>1477226099</t>
  </si>
  <si>
    <t>Pol15</t>
  </si>
  <si>
    <t>1500/100%</t>
  </si>
  <si>
    <t>1256095555</t>
  </si>
  <si>
    <t>Pol16</t>
  </si>
  <si>
    <t>Spojovací a těsnicí materiál</t>
  </si>
  <si>
    <t>kg</t>
  </si>
  <si>
    <t>-1465590521</t>
  </si>
  <si>
    <t>Pol17</t>
  </si>
  <si>
    <t>Závěsy vč konzole pod venkovní jednotku</t>
  </si>
  <si>
    <t>-172378202</t>
  </si>
  <si>
    <t>783</t>
  </si>
  <si>
    <t>Dokončovací práce - nátěry</t>
  </si>
  <si>
    <t>Pol19</t>
  </si>
  <si>
    <t>Nátěr vzt zařízení ve venkovním prostoru - tón nátěru určí architekt</t>
  </si>
  <si>
    <t>786782339</t>
  </si>
  <si>
    <t>OST</t>
  </si>
  <si>
    <t>Ostatní-Uvedení do chodu</t>
  </si>
  <si>
    <t>Pol20</t>
  </si>
  <si>
    <t>Příprava ke komplexnímu vyzkoušení</t>
  </si>
  <si>
    <t>hod</t>
  </si>
  <si>
    <t>Pol21</t>
  </si>
  <si>
    <t>Komplexní vyzkoušení</t>
  </si>
  <si>
    <t>Pol22</t>
  </si>
  <si>
    <t>Zkušební provoz</t>
  </si>
  <si>
    <t>Pol23</t>
  </si>
  <si>
    <t>Zaučení obsluhy</t>
  </si>
  <si>
    <t>06 - ÚT</t>
  </si>
  <si>
    <t xml:space="preserve">    735 - Ústřední vytápění - otopná tělesa</t>
  </si>
  <si>
    <t>735</t>
  </si>
  <si>
    <t>Ústřední vytápění - otopná tělesa</t>
  </si>
  <si>
    <t>735151822</t>
  </si>
  <si>
    <t>Demontáž otopných těles panelových dvouřadých stavební délky přes 1500 do 2820 mm</t>
  </si>
  <si>
    <t>-316334329</t>
  </si>
  <si>
    <t>https://podminky.urs.cz/item/CS_URS_2024_01/735151822</t>
  </si>
  <si>
    <t>735159230</t>
  </si>
  <si>
    <t>Montáž otopných těles panelových dvouřadých, stavební délky přes 1500 do 1980 mm</t>
  </si>
  <si>
    <t>1850556068</t>
  </si>
  <si>
    <t>https://podminky.urs.cz/item/CS_URS_2024_01/735159230</t>
  </si>
  <si>
    <t>735200R_10</t>
  </si>
  <si>
    <t>Vypuštění,napuštění a zaregulování systému</t>
  </si>
  <si>
    <t>-1357576984</t>
  </si>
  <si>
    <t>Pol46</t>
  </si>
  <si>
    <t>Demontáže armatur radiátorů</t>
  </si>
  <si>
    <t>1294078562</t>
  </si>
  <si>
    <t>Pol82</t>
  </si>
  <si>
    <t>Radiátorové šroubení uzavírací - rohové DN15</t>
  </si>
  <si>
    <t>-1856538605</t>
  </si>
  <si>
    <t>998735123</t>
  </si>
  <si>
    <t>Přesun hmot pro otopná tělesa stanovený z hmotnosti přesunovaného materiálu vodorovná dopravní vzdálenost do 50 m ruční (bez užití mechanizace) v objektech výšky přes 12 do 24 m</t>
  </si>
  <si>
    <t>kpl</t>
  </si>
  <si>
    <t>-1521418430</t>
  </si>
  <si>
    <t>https://podminky.urs.cz/item/CS_URS_2024_01/998735123</t>
  </si>
  <si>
    <t>061 - MaR</t>
  </si>
  <si>
    <t xml:space="preserve">    741 - Elektroinstalace - silnoproud</t>
  </si>
  <si>
    <t xml:space="preserve">    7412 - Zařízení</t>
  </si>
  <si>
    <t xml:space="preserve">    749 - Elektromontáže - ostatní práce a konstrukce</t>
  </si>
  <si>
    <t>741</t>
  </si>
  <si>
    <t>Elektroinstalace - silnoproud</t>
  </si>
  <si>
    <t>741122201</t>
  </si>
  <si>
    <t>Montáž kabelů měděných bez ukončení uložených volně nebo v liště plných kulatých (např. CYKY) počtu a průřezu žil 2x1,5 až 6 mm2</t>
  </si>
  <si>
    <t>-2089324111</t>
  </si>
  <si>
    <t>https://podminky.urs.cz/item/CS_URS_2024_01/741122201</t>
  </si>
  <si>
    <t>34111005</t>
  </si>
  <si>
    <t>kabel instalační jádro Cu plné izolace PVC plášť PVC 450/750V (CYKY) 2x1,5mm2</t>
  </si>
  <si>
    <t>971728838</t>
  </si>
  <si>
    <t>741122219</t>
  </si>
  <si>
    <t>Montáž kabelů měděných bez ukončení uložených volně nebo v liště plných kulatých (např. CYKY) počtu a průřezu žil 4x1,5 až 2,5 mm2</t>
  </si>
  <si>
    <t>478968321</t>
  </si>
  <si>
    <t>https://podminky.urs.cz/item/CS_URS_2024_01/741122219</t>
  </si>
  <si>
    <t>34111060</t>
  </si>
  <si>
    <t>kabel instalační jádro Cu plné izolace PVC plášť PVC 450/750V (CYKY) 4x1,5mm2</t>
  </si>
  <si>
    <t>1440009863</t>
  </si>
  <si>
    <t>741122237</t>
  </si>
  <si>
    <t>Montáž kabelů měděných bez ukončení uložených volně nebo v liště plných kulatých (např. CYKY) počtu a průřezu žil 7x1,5 až 2,5 mm2</t>
  </si>
  <si>
    <t>1041741588</t>
  </si>
  <si>
    <t>https://podminky.urs.cz/item/CS_URS_2024_01/741122237</t>
  </si>
  <si>
    <t>PKB.603930</t>
  </si>
  <si>
    <t>CYKY-O 7x1,5</t>
  </si>
  <si>
    <t>km</t>
  </si>
  <si>
    <t>-1490395900</t>
  </si>
  <si>
    <t>741124703</t>
  </si>
  <si>
    <t>Montáž kabelů měděných ovládacích bez ukončení uložených volně stíněných ovládacích s plným jádrem (např. JYTY) počtu a průměru žil 2 až 19x1 mm2</t>
  </si>
  <si>
    <t>-713870321</t>
  </si>
  <si>
    <t>https://podminky.urs.cz/item/CS_URS_2024_01/741124703</t>
  </si>
  <si>
    <t>34113148</t>
  </si>
  <si>
    <t>kabel ovládací průmyslový stíněný laminovanou Al fólií s příložným Cu drátem jádro Cu plné izolace PVC plášť PVC 250V (JYTY) 2x1,00mm2</t>
  </si>
  <si>
    <t>-22287295</t>
  </si>
  <si>
    <t>7412</t>
  </si>
  <si>
    <t>Zařízení</t>
  </si>
  <si>
    <t>MR02-Y232</t>
  </si>
  <si>
    <t>Ventil radiátorový rohový DN15</t>
  </si>
  <si>
    <t>MR02-Y232.1</t>
  </si>
  <si>
    <t>Servopohon zdvihový 24VAC</t>
  </si>
  <si>
    <t>MR02-Y236</t>
  </si>
  <si>
    <t>MR02-Y236.1</t>
  </si>
  <si>
    <t>MR02-Y242</t>
  </si>
  <si>
    <t>MR02-Y242.1</t>
  </si>
  <si>
    <t>MR02-Y246</t>
  </si>
  <si>
    <t>MR02-Y246.1</t>
  </si>
  <si>
    <t>MR02-BT375</t>
  </si>
  <si>
    <t>Snímač teploty prostorový NTC</t>
  </si>
  <si>
    <t>MR02-BT376</t>
  </si>
  <si>
    <t>MR02-BT377</t>
  </si>
  <si>
    <t>MR02-BT378</t>
  </si>
  <si>
    <t>749</t>
  </si>
  <si>
    <t>Elektromontáže - ostatní práce a konstrukce</t>
  </si>
  <si>
    <t>Pol80</t>
  </si>
  <si>
    <t>Požární ucpávky</t>
  </si>
  <si>
    <t>kpl.</t>
  </si>
  <si>
    <t>Pol81</t>
  </si>
  <si>
    <t>Materiál úchytný a nosný pro kabelovou trasu</t>
  </si>
  <si>
    <t>Pol83</t>
  </si>
  <si>
    <t>Programové vybavení ústředny a obsl.pracoviště</t>
  </si>
  <si>
    <t>Pol84</t>
  </si>
  <si>
    <t>Oživení, uvedení do provozu</t>
  </si>
  <si>
    <t>Pol85</t>
  </si>
  <si>
    <t>Podružný materiál</t>
  </si>
  <si>
    <t>Pol86</t>
  </si>
  <si>
    <t>Provozní, funkční, komplexní zkoušky, test 1:1</t>
  </si>
  <si>
    <t>Pol87</t>
  </si>
  <si>
    <t>Zaučení obsluhy, vypracování uživatelských manuálů</t>
  </si>
  <si>
    <t>Pol88</t>
  </si>
  <si>
    <t>Dokumentace skutečného provedení (4 paré)</t>
  </si>
  <si>
    <t>Pol89</t>
  </si>
  <si>
    <t>Koordinace s ostatními profesemi</t>
  </si>
  <si>
    <t>Pol90</t>
  </si>
  <si>
    <t>Spolupráce s IT technikem investora</t>
  </si>
  <si>
    <t>Pol91</t>
  </si>
  <si>
    <t>Spolupráce se zástupcem provozovatele, investora</t>
  </si>
  <si>
    <t>Pol92</t>
  </si>
  <si>
    <t>Ostatní náklady (doprava, cestovmé, lešení, zabezpečení)</t>
  </si>
  <si>
    <t>56</t>
  </si>
  <si>
    <t>07 - Slaboproud</t>
  </si>
  <si>
    <t xml:space="preserve">    742 - Elektroinstalace - slaboproud</t>
  </si>
  <si>
    <t>302057239</t>
  </si>
  <si>
    <t>742</t>
  </si>
  <si>
    <t>Elektroinstalace - slaboproud</t>
  </si>
  <si>
    <t>34575002</t>
  </si>
  <si>
    <t>víko žlabu pozinkované 2m/ks š 62mm</t>
  </si>
  <si>
    <t>34575491</t>
  </si>
  <si>
    <t>žlab kabelový pozinkovaný 2m/ks 50x62</t>
  </si>
  <si>
    <t>31197002</t>
  </si>
  <si>
    <t>tyč závitová Pz 4.6 M8</t>
  </si>
  <si>
    <t>34575376</t>
  </si>
  <si>
    <t>výložník žlabu/lávky kabelové ocelové děrované ŽZ protipožární P-90R šířky 100mm</t>
  </si>
  <si>
    <t>34571073</t>
  </si>
  <si>
    <t>trubka elektroinstalační ohebná z PVC (EN) 2325</t>
  </si>
  <si>
    <t>ADI.0051253.URS</t>
  </si>
  <si>
    <t>34571451</t>
  </si>
  <si>
    <t>krabice pod omítku PVC přístrojová kruhová D 70mm hluboká</t>
  </si>
  <si>
    <t>741910412</t>
  </si>
  <si>
    <t>Montáž žlab kovový šířky do 100 mm bez víka</t>
  </si>
  <si>
    <t>741910421</t>
  </si>
  <si>
    <t>Montáž žlab kovový - uzavření víkem</t>
  </si>
  <si>
    <t>741110062</t>
  </si>
  <si>
    <t>Montáž trubka plastová ohebná D přes 23 do 35 mm uložená pod omítku</t>
  </si>
  <si>
    <t>742110003</t>
  </si>
  <si>
    <t>Montáž trubek pro slaboproud plastových ohebných uložených volně na příchytky</t>
  </si>
  <si>
    <t>742330024</t>
  </si>
  <si>
    <t>Montáž patch panelu 24 portů</t>
  </si>
  <si>
    <t>742330044</t>
  </si>
  <si>
    <t>Montáž datové zásuvky 1 až 6 pozic</t>
  </si>
  <si>
    <t>742330052</t>
  </si>
  <si>
    <t>Popis portů patchpanelu</t>
  </si>
  <si>
    <t>742330051</t>
  </si>
  <si>
    <t>Popis portu datové zásuvky</t>
  </si>
  <si>
    <t>Pol36</t>
  </si>
  <si>
    <t>bezkontaktní čtečka pro Mifare karty, (podpora SIO) iCLASS/Mifare/DESFire, úzká</t>
  </si>
  <si>
    <t>Pol37</t>
  </si>
  <si>
    <t>elektromecanický samozamykací zámekzámek 12-24V DC, bezpečnostní kování klika-klika s děleným čtyřhranem, paniková funkce (odchod vždy)</t>
  </si>
  <si>
    <t>Pol38</t>
  </si>
  <si>
    <t>Systémový kabel</t>
  </si>
  <si>
    <t>Pol39</t>
  </si>
  <si>
    <t>kabelová přechodka přímá</t>
  </si>
  <si>
    <t>Poznámka k položce:_x000D_
montáž zámků, systémových kabelů a kabelových přechodek je součástí dodávky dveří</t>
  </si>
  <si>
    <t>Pol40</t>
  </si>
  <si>
    <t>Modul PRO32R2 pro 2 čtečky systému PRO-3200 nebo PRO-2200</t>
  </si>
  <si>
    <t>Pol41</t>
  </si>
  <si>
    <t>Kontrolér PRO32IC (IC) systému PRO-3200 včetně napájecího zdroje a boxu</t>
  </si>
  <si>
    <t>Pol42</t>
  </si>
  <si>
    <t>zdroj a krabice pro moduly do racku</t>
  </si>
  <si>
    <t>Pol43</t>
  </si>
  <si>
    <t>přepojovací panel 19" STP 24 port CAT6</t>
  </si>
  <si>
    <t>742124001</t>
  </si>
  <si>
    <t>Montáž kabelů datových FTP, UTP, STP pro vnitřní rozvody do žlabu nebo lišty</t>
  </si>
  <si>
    <t>742124005</t>
  </si>
  <si>
    <t>Montáž kabelů datových FTP, UTP, STP ukončení kabelu konektorem</t>
  </si>
  <si>
    <t>742124007</t>
  </si>
  <si>
    <t>Montáž kabelů datových FTP, UTP, STP ukončení kabelu na svorkovnici</t>
  </si>
  <si>
    <t>742124002</t>
  </si>
  <si>
    <t>Montáž kabelů datových FTP, UTP, STP pro vnitřní rozvody do trubky</t>
  </si>
  <si>
    <t>742330101</t>
  </si>
  <si>
    <t>Měření metalického segmentu s vyhotovením protokolu</t>
  </si>
  <si>
    <t>Pol44</t>
  </si>
  <si>
    <t>Další stávajících rozvodů a zařízení</t>
  </si>
  <si>
    <t>58</t>
  </si>
  <si>
    <t>Pol45</t>
  </si>
  <si>
    <t>Drobný montážní materiál</t>
  </si>
  <si>
    <t>60</t>
  </si>
  <si>
    <t>74250R_10</t>
  </si>
  <si>
    <t>Montáž a kompletace zařízení, uvedení do provozu se zaučením obsluhy</t>
  </si>
  <si>
    <t>-1302717662</t>
  </si>
  <si>
    <t>08 - Silnoproud a hromosvod</t>
  </si>
  <si>
    <t xml:space="preserve">    741 - Elektroinstalace - silnoproud-rozvaděč</t>
  </si>
  <si>
    <t xml:space="preserve">    744 - Elektromontáže - rozvody vodičů měděných</t>
  </si>
  <si>
    <t xml:space="preserve">    7441 - Hromosvod</t>
  </si>
  <si>
    <t xml:space="preserve">    747 - Elektromontáže - kompletace rozvodů</t>
  </si>
  <si>
    <t xml:space="preserve">    748 - Elektromontáže - osvětlovací zařízení a svítidla</t>
  </si>
  <si>
    <t>Elektroinstalace - silnoproud-rozvaděč</t>
  </si>
  <si>
    <t>Pol58</t>
  </si>
  <si>
    <t>Rozváděč RSX3 oceloplechový nástěnný 600x1600x200 mm 400V/32A</t>
  </si>
  <si>
    <t>Pol59</t>
  </si>
  <si>
    <t>Stavební přípomoci (Průrazy, průvrty, dozdění, začištění)</t>
  </si>
  <si>
    <t>744</t>
  </si>
  <si>
    <t>Elektromontáže - rozvody vodičů měděných</t>
  </si>
  <si>
    <t>Pol60</t>
  </si>
  <si>
    <t>Pol61</t>
  </si>
  <si>
    <t>Kabel CYKY-j 5x6</t>
  </si>
  <si>
    <t>Pol62</t>
  </si>
  <si>
    <t>Pol63</t>
  </si>
  <si>
    <t>Pol64</t>
  </si>
  <si>
    <t>Pol65</t>
  </si>
  <si>
    <t>vodič CYA 10</t>
  </si>
  <si>
    <t>Pol66</t>
  </si>
  <si>
    <t>Trubka elektroinstalační pancéřová žárově zinkovaná pr.40</t>
  </si>
  <si>
    <t>Pol67</t>
  </si>
  <si>
    <t>Požární ucpávky dle požadavků požární zprávy</t>
  </si>
  <si>
    <t>Pol57</t>
  </si>
  <si>
    <t>Zámečnické pomocné konstrukce</t>
  </si>
  <si>
    <t>Pol68</t>
  </si>
  <si>
    <t>Podružný související elektroinstalační a kompletační materiál (svorky, kabelové příchytky, koncovky apod.)</t>
  </si>
  <si>
    <t>Pol691</t>
  </si>
  <si>
    <t>Podíl přidružených výkonů</t>
  </si>
  <si>
    <t>Pol701</t>
  </si>
  <si>
    <t>Nespecifikovatelné montážní práce</t>
  </si>
  <si>
    <t>Pol711</t>
  </si>
  <si>
    <t>Stavební přípomoci (Průrazy, průvrty, utěsnění prostupů)</t>
  </si>
  <si>
    <t>7441</t>
  </si>
  <si>
    <t>Hromosvod</t>
  </si>
  <si>
    <t>Pol72</t>
  </si>
  <si>
    <t>Úprava vedení hromosvodu</t>
  </si>
  <si>
    <t>Pol73</t>
  </si>
  <si>
    <t>Připojení neživých částí VZT a chlazení na zemnící vodič</t>
  </si>
  <si>
    <t>747</t>
  </si>
  <si>
    <t>Elektromontáže - kompletace rozvodů</t>
  </si>
  <si>
    <t>Pol49</t>
  </si>
  <si>
    <t>Elektrický vývod 3 vodičový (ukončení kabelu, svorka)</t>
  </si>
  <si>
    <t>Pol50</t>
  </si>
  <si>
    <t>Elektrický vývod 5 vodičový (ukončení kabelu, svorka)</t>
  </si>
  <si>
    <t>Pol51</t>
  </si>
  <si>
    <t>Odpínač bezpečnostní 400V/16A, venkovní, IP66</t>
  </si>
  <si>
    <t>pol80</t>
  </si>
  <si>
    <t>Vypínač ř. 1 IP20</t>
  </si>
  <si>
    <t>-854083508</t>
  </si>
  <si>
    <t>Vypínač střídavý ř. 6 IP20</t>
  </si>
  <si>
    <t>-1345239756</t>
  </si>
  <si>
    <t>Pol52</t>
  </si>
  <si>
    <t>Vypínač lustrový ř. 5 IP20</t>
  </si>
  <si>
    <t>Pol53</t>
  </si>
  <si>
    <t>Vypínač dvojitý střídavý ř. 6+6 IP20</t>
  </si>
  <si>
    <t>Pol54</t>
  </si>
  <si>
    <t>Zásuvka 230V/16A IP20</t>
  </si>
  <si>
    <t>Pol55</t>
  </si>
  <si>
    <t>PAS - ochranná přípojnice</t>
  </si>
  <si>
    <t>Pol56</t>
  </si>
  <si>
    <t>Krabice instalační, rozbočná KPR 68</t>
  </si>
  <si>
    <t>Poznámka k položce:_x000D_
Podružný související elektroinstalační a kompletační materiál_x000D_
Podíl přidružených výkonů_x000D_
Nespecifikovatelné montážní práce_x000D_
Stavební přípomoci  (Průrazy, průvrty)</t>
  </si>
  <si>
    <t>748</t>
  </si>
  <si>
    <t>Elektromontáže - osvětlovací zařízení a svítidla</t>
  </si>
  <si>
    <t>741372022</t>
  </si>
  <si>
    <t>Montáž svítidel s integrovaným zdrojem LED se zapojením vodičů interiérových přisazených nástěnných hranatých nebo kruhových, plochy přes 0,09 do 0,36 m2</t>
  </si>
  <si>
    <t>774939551</t>
  </si>
  <si>
    <t>https://podminky.urs.cz/item/CS_URS_2024_01/741372022</t>
  </si>
  <si>
    <t>Pol47</t>
  </si>
  <si>
    <t>Svítidlo LED panel do kazetového podhledu, specifikace viz kniha svítidel</t>
  </si>
  <si>
    <t>741372062</t>
  </si>
  <si>
    <t>Montáž svítidel s integrovaným zdrojem LED se zapojením vodičů interiérových přisazených stropních hranatých nebo kruhových, plochy přes 0,09 do 0,36 m2</t>
  </si>
  <si>
    <t>-1380691507</t>
  </si>
  <si>
    <t>https://podminky.urs.cz/item/CS_URS_2024_01/741372062</t>
  </si>
  <si>
    <t>Pol48</t>
  </si>
  <si>
    <t>Nouzové svítidlo nástěnné LED 3W - úniková cesta piktogram</t>
  </si>
  <si>
    <t>Pol76</t>
  </si>
  <si>
    <t>Demontáž a likvidace stávajících svítidel a kabelů v podhledech</t>
  </si>
  <si>
    <t>64</t>
  </si>
  <si>
    <t>Pol77</t>
  </si>
  <si>
    <t>Dokumentace SKUTEČNÉHO PROVEDENÍ</t>
  </si>
  <si>
    <t>66</t>
  </si>
  <si>
    <t>Pol79</t>
  </si>
  <si>
    <t>Výchozí revize vnitřní instalace a výchozí revize hromosvodu (samostatně)</t>
  </si>
  <si>
    <t>70</t>
  </si>
  <si>
    <t>09 -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</si>
  <si>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</si>
  <si>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</si>
  <si>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</si>
  <si>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</si>
  <si>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</si>
  <si>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</si>
  <si>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030001000</t>
  </si>
  <si>
    <t>Zařízení staveniště</t>
  </si>
  <si>
    <t>%</t>
  </si>
  <si>
    <t>1024</t>
  </si>
  <si>
    <t>336290228</t>
  </si>
  <si>
    <t>https://podminky.urs.cz/item/CS_URS_2024_01/030001000</t>
  </si>
  <si>
    <t>VRN3</t>
  </si>
  <si>
    <t>VRN4</t>
  </si>
  <si>
    <t>Inženýrská činnost</t>
  </si>
  <si>
    <t>045002000</t>
  </si>
  <si>
    <t>Kompletační a koordinační činnost</t>
  </si>
  <si>
    <t>1644485981</t>
  </si>
  <si>
    <t>https://podminky.urs.cz/item/CS_URS_2024_01/045002000</t>
  </si>
  <si>
    <t>VRN6</t>
  </si>
  <si>
    <t>Územní vlivy</t>
  </si>
  <si>
    <t>060001000</t>
  </si>
  <si>
    <t>1228641353</t>
  </si>
  <si>
    <t>https://podminky.urs.cz/item/CS_URS_2024_01/060001000</t>
  </si>
  <si>
    <t>VRN7</t>
  </si>
  <si>
    <t>Provozní vlivy</t>
  </si>
  <si>
    <t>071002000</t>
  </si>
  <si>
    <t>Provoz investora, třetích osob</t>
  </si>
  <si>
    <t>-934959644</t>
  </si>
  <si>
    <t>https://podminky.urs.cz/item/CS_URS_2024_01/071002000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</si>
  <si>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</si>
  <si>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</si>
  <si>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</si>
  <si>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</si>
  <si>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</si>
  <si>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</si>
  <si>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</si>
  <si>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</si>
  <si>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</si>
  <si>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</si>
  <si>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</si>
  <si>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</si>
  <si>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</si>
  <si>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</si>
  <si>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</si>
  <si>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</si>
  <si>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</si>
  <si>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</si>
  <si>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</si>
  <si>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</si>
  <si>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</si>
  <si>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</si>
  <si>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</si>
  <si>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</si>
  <si>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</si>
  <si>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</si>
  <si>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</si>
  <si>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</si>
  <si>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</si>
  <si>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</si>
  <si>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</si>
  <si>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</si>
  <si>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</si>
  <si>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</si>
  <si>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</si>
  <si>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</si>
  <si>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</si>
  <si>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</si>
  <si>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</si>
  <si>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</si>
  <si>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</si>
  <si>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</si>
  <si>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</si>
  <si>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</si>
  <si>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</si>
  <si>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</si>
  <si>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</si>
  <si>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</si>
  <si>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</si>
  <si>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</si>
  <si>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</si>
  <si>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</si>
  <si>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</si>
  <si>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</si>
  <si>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</si>
  <si>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</si>
  <si>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</si>
  <si>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</si>
  <si>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</si>
  <si>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</si>
  <si>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</si>
  <si>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</si>
  <si>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</si>
  <si>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</si>
  <si>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</si>
  <si>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</si>
  <si>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</si>
  <si>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</si>
  <si>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</si>
  <si>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</si>
  <si>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</si>
  <si>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</si>
  <si>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</si>
  <si>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</si>
  <si>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</si>
  <si>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</si>
  <si>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</si>
  <si>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</si>
  <si>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</si>
  <si>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</si>
  <si>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</si>
  <si>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</si>
  <si>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</si>
  <si>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</si>
  <si>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</si>
  <si>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</si>
  <si>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</si>
  <si>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</si>
  <si>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</si>
  <si>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</si>
  <si>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</si>
  <si>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</si>
  <si>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</si>
  <si>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</si>
  <si>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</si>
  <si>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</si>
  <si>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</si>
  <si>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</si>
  <si>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</si>
  <si>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</si>
  <si>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</si>
  <si>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</si>
  <si>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</si>
  <si>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</si>
  <si>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</si>
  <si>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</si>
  <si>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</si>
  <si>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</si>
  <si>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</si>
  <si>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</si>
  <si>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</si>
  <si>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</si>
  <si>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</si>
  <si>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</si>
  <si>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</si>
  <si>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</si>
  <si>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</si>
  <si>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</si>
  <si>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</si>
  <si>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</si>
  <si>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</si>
  <si>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</si>
  <si>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</si>
  <si>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</si>
  <si>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</si>
  <si>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</si>
  <si>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</si>
  <si>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</si>
  <si>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</si>
  <si>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</si>
  <si>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</si>
  <si>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</si>
  <si>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</si>
  <si>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</si>
  <si>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</si>
  <si>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</si>
  <si>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</si>
  <si>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</si>
  <si>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</si>
  <si>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</si>
  <si>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</si>
  <si>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</si>
  <si>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</si>
  <si>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</si>
  <si>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</si>
  <si>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</si>
  <si>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</si>
  <si>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</si>
  <si>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</si>
  <si>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</si>
  <si>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</si>
  <si>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</si>
  <si>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</si>
  <si>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</si>
  <si>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</si>
  <si>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</si>
  <si>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</si>
  <si>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</si>
  <si>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</si>
  <si>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</si>
  <si>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</si>
  <si>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</si>
  <si>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</si>
  <si>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</si>
  <si>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</si>
  <si>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</si>
  <si>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</si>
  <si>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</si>
  <si>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</si>
  <si>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</si>
  <si>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</si>
  <si>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</si>
  <si>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</si>
  <si>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</si>
  <si>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</si>
  <si>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</si>
  <si>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</si>
  <si>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</si>
  <si>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</si>
  <si>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</si>
  <si>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</si>
  <si>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</si>
  <si>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</si>
  <si>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</si>
  <si>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</si>
  <si>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</si>
  <si>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
- Soupis prací je sestaven s využitím Cenové soustavy ÚRS - 2024 01
- V ceně položek jsou obsaženy veškeré náklady, které jsou potřeba k plnohodnotné realizaci těchto položek
- Cena každé položky zahrnuje zaměření in situ, výrobní dokumentaci, výrobu, dodávku, montáž, dopravu, přesuny hmot, detaily vč. úprav navazujících konstrukcí
- Cena každé položky zahrnuje veškerá duševní vlastnictví, projektové a inženýrské práce, které se k realizaci a používání předmětu položek váží
- Cena každé položky také zahrnuje její vzorování před její realizací v reálné velikosti na stavbě (vzorky mohou být vyžadovány i opakovaně)
- V souhrnné ceně díla je zohledněna hodnota zařízení staveniště
- Pokud se údaje v rozpočtu rozchází s jinými částmi dokumentace, platí data uvedená v rozpočtu
- Vzhledem ke skutečnosti, že nebyly provedeny sondy, doporučuje se oceňovat položky na základě vizuální obhlídky místa plnění
- Nakládání s odpady vzniklými v průběhu provádění díla bude řízeno dle Přílohy č. 1                                                                                 - Technická specifikace výtokových armatur bude řízena dle Přílohy č.2                                                                                                             - Další specifikace dodávek a požadavky na zpracování ceny dle Přílohy č.3                        </t>
  </si>
  <si>
    <t>Příloha č.1</t>
  </si>
  <si>
    <t>Třídění odpadů vzniklých v průběhu provádění díla bude tříděno a likvidováno dle Metodického návodu odboru odpadů Ministerstva životního prostředí pro řízení vzniku stavebních a demoličních odpadů a pro nakládání s nimi.</t>
  </si>
  <si>
    <t>Minimálně 70% odpadu vzniklého při realizaci díla je nutno dále recyklovat. Obaly čistého vybavení budou v maximální míře zpětně využitelné.</t>
  </si>
  <si>
    <t>Katalog odpadů - skupina 17</t>
  </si>
  <si>
    <t>Odpady označené * jsou kategorizovány jako nebezpečné odpady.</t>
  </si>
  <si>
    <t>STAVEBNÍ A DEMOLIČNÍ ODPADY (VČETNĚ VYTĚŽENÉ ZEMINY Z KONTAMINOVANÝCH MÍST)</t>
  </si>
  <si>
    <t>17 01</t>
  </si>
  <si>
    <t>Beton, cihly, tašky a keramika</t>
  </si>
  <si>
    <t>17 01 01</t>
  </si>
  <si>
    <t>Beton</t>
  </si>
  <si>
    <t>17 01 02</t>
  </si>
  <si>
    <t>Cihly</t>
  </si>
  <si>
    <t>17 01 03</t>
  </si>
  <si>
    <t>Tašky a keramické výrobky</t>
  </si>
  <si>
    <t>17 01 06*</t>
  </si>
  <si>
    <t>Směsi nebo oddělené frakce betonu, cihel, tašek a keramických výrobků obsahující nebezpečné látky</t>
  </si>
  <si>
    <t>17 01 07</t>
  </si>
  <si>
    <t>Směsi nebo oddělené frakce betonu, cihel, tašek a keramických výrobků neuvedené pod číslem 17 01 06</t>
  </si>
  <si>
    <t>17 02</t>
  </si>
  <si>
    <t>Dřevo, sklo a plasty</t>
  </si>
  <si>
    <t>17 02 01</t>
  </si>
  <si>
    <t>Dřevo</t>
  </si>
  <si>
    <t>17 02 02</t>
  </si>
  <si>
    <t>Sklo</t>
  </si>
  <si>
    <t>17 02 03</t>
  </si>
  <si>
    <t>Plasty</t>
  </si>
  <si>
    <t>17 02 04*</t>
  </si>
  <si>
    <t>Sklo, plasty a dřevo obsahující nebezpečné látky nebo nebezpečnými látkami znečištěné</t>
  </si>
  <si>
    <t>17 03</t>
  </si>
  <si>
    <t>Asfaltové směsi, dehet a výrobky z dehtu</t>
  </si>
  <si>
    <t>17 03 01*</t>
  </si>
  <si>
    <t>Asfaltové směsi obsahující dehet</t>
  </si>
  <si>
    <t>17 03 02</t>
  </si>
  <si>
    <t>Asfaltové směsi neuvedené pod číslem 17 03 01</t>
  </si>
  <si>
    <t>17 03 03*</t>
  </si>
  <si>
    <t>Uhelný dehet a výrobky z dehtu</t>
  </si>
  <si>
    <t>17 04</t>
  </si>
  <si>
    <t>Kovy (včetně jejich slitin)</t>
  </si>
  <si>
    <t>17 04 01</t>
  </si>
  <si>
    <t>Měď, bronz, mosaz</t>
  </si>
  <si>
    <t>17 04 02</t>
  </si>
  <si>
    <t>Hliník</t>
  </si>
  <si>
    <t>17 04 03</t>
  </si>
  <si>
    <t>Olovo</t>
  </si>
  <si>
    <t>17 04 04</t>
  </si>
  <si>
    <t>Zinek</t>
  </si>
  <si>
    <t>17 04 05</t>
  </si>
  <si>
    <t>Železo a ocel</t>
  </si>
  <si>
    <t>17 04 06</t>
  </si>
  <si>
    <t>Cín</t>
  </si>
  <si>
    <t>17 04 07</t>
  </si>
  <si>
    <t>Směsné kovy</t>
  </si>
  <si>
    <t>17 04 09*</t>
  </si>
  <si>
    <t>Kovový odpad znečištěný nebezpečnými látkami</t>
  </si>
  <si>
    <t>17 04 10*</t>
  </si>
  <si>
    <t>Kabely obsahující ropné látky, uhelný dehet a jiné nebezpečné látky</t>
  </si>
  <si>
    <t>17 04 11</t>
  </si>
  <si>
    <t>Kabely neuvedené pod číslem 17 04 10</t>
  </si>
  <si>
    <t>17 05</t>
  </si>
  <si>
    <t>Zemina (včetně vytěžené zeminy z kontaminovaných míst), kamení, vytěžená jalová hornina a hlušina</t>
  </si>
  <si>
    <t>17 05 03*</t>
  </si>
  <si>
    <t>Zemina a kamení obsahující nebezpečné látky</t>
  </si>
  <si>
    <t>17 05 04</t>
  </si>
  <si>
    <t>Zemina a kamení neuvedené pod číslem 17 05 03</t>
  </si>
  <si>
    <t>17 05 04 01</t>
  </si>
  <si>
    <t>Sedimenty vytěžené z koryt vodních toků a vodních nádrží</t>
  </si>
  <si>
    <t>17 05 05*</t>
  </si>
  <si>
    <t>Vytěžená jalová hornina a hlušina obsahující nebezpečné látky</t>
  </si>
  <si>
    <t>17 05 06</t>
  </si>
  <si>
    <t>Vytěžená jalová hornina a hlušina neuvedená pod číslem 17 05 05</t>
  </si>
  <si>
    <t>17 05 07*</t>
  </si>
  <si>
    <t>Štěrk ze železničního svršku obsahující nebezpečné látky</t>
  </si>
  <si>
    <t>17 05 08</t>
  </si>
  <si>
    <t>Štěrk ze železničního svršku neuvedený pod číslem 17 05 07</t>
  </si>
  <si>
    <t>17 06</t>
  </si>
  <si>
    <t>Izolační materiály a stavební materiály s obsahem azbestu</t>
  </si>
  <si>
    <t>17 06 01*</t>
  </si>
  <si>
    <t>Izolační materiál s obsahem azbestu</t>
  </si>
  <si>
    <t>17 06 03*</t>
  </si>
  <si>
    <t>Jiné izolační materiály, které jsou nebo obsahují nebezpečné látky</t>
  </si>
  <si>
    <t>17 06 03 01*</t>
  </si>
  <si>
    <t>Izolační materiály na bázi polystyrenu obsahující nebezpečné látky</t>
  </si>
  <si>
    <t>17 06 04</t>
  </si>
  <si>
    <t>Izolační materiály neuvedené pod čísly 17 06 01 a 17 06 03</t>
  </si>
  <si>
    <t>17 06 04 01</t>
  </si>
  <si>
    <t>Izolační materiály na bázi polystyrenu s obsahem POPs vyžadující specifický způsob nakládání s ohledem na nařízení o POPs</t>
  </si>
  <si>
    <t>17 06 04 02</t>
  </si>
  <si>
    <t>Izolační materiály na bázi polystyrenu</t>
  </si>
  <si>
    <t>17 06 05*</t>
  </si>
  <si>
    <t>Stavební materiály obsahující azbest</t>
  </si>
  <si>
    <t>17 08</t>
  </si>
  <si>
    <t>Stavební materiál na bázi sádry</t>
  </si>
  <si>
    <t>17 08 01*</t>
  </si>
  <si>
    <t>Stavební materiály na bázi sádry znečištěné nebezpečnými látkami</t>
  </si>
  <si>
    <t>17 08 02</t>
  </si>
  <si>
    <t>Stavební materiály na bázi sádry neuvedené pod číslem 17 08 01</t>
  </si>
  <si>
    <t>17 09</t>
  </si>
  <si>
    <t>Jiné stavební a demoliční odpady</t>
  </si>
  <si>
    <t>17 09 01*</t>
  </si>
  <si>
    <t>Stavební a demoliční odpady obsahující rtuť</t>
  </si>
  <si>
    <t>17 09 02*</t>
  </si>
  <si>
    <t>Stavební a demoliční odpady obsahující PCB (např. těsnící materiály obsahující PCB, podlahoviny na bázi pryskyřic obsahující PCB, utěsněné zasklené dílce obsahující PCB, kondenzátory obsahující PCB)</t>
  </si>
  <si>
    <t>17 09 03*</t>
  </si>
  <si>
    <t>Jiné stavební a demoliční odpady (včetně směsných stavebních a demoličních odpadů) obsahující nebezpečné látky</t>
  </si>
  <si>
    <t>17 09 04</t>
  </si>
  <si>
    <t>Směsné stavební a demoliční odpady neuvedené pod čísly 17 09 01, 17 09 02 a 17 09 03</t>
  </si>
  <si>
    <t>Pro stavební práce hrazené z prostředků OP JAK platí:</t>
  </si>
  <si>
    <t>• Se stavebním odpadem včetně použitých obalů je nutné nakládat dle hierarchie odpadového hospodářství zejména ve smyslu zákona o odpadech a přílohy č. 24 k vyhlášce č. 273/2021 Sb., o podrobnostech nakládání s odpady, v platném znění. Prioritou je předcházení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</si>
  <si>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 Hospodářské subjekty provádějící stavební práce jsou povinné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</si>
  <si>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• Podmínka platí pro všechny stavební práce – výstavbu, změny dokončených staveb, případně též údržbu dokončených staveb;</t>
  </si>
  <si>
    <t>• Pro plnění podmínky významně nepoškozovat životní prostředí není nutné splnit definici odpadu dle zákona o odpadech – započítávají se i další materiály, které jsou ihned využity na staveništi a které se formálně nestanou odpadem dle českého zákona. Doporučuje se nicméně, aby realizátor opatření, kdy demoliční materiál znovu užívá v rámci své činnosti, měl povolení nakládání s odpadem;</t>
  </si>
  <si>
    <t>• 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</si>
  <si>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Podrobné informace o vhodném postupu viz dokumentace:</t>
  </si>
  <si>
    <r>
      <t xml:space="preserve">• Metodický návod Ministerstva životního prostředí: </t>
    </r>
    <r>
      <rPr>
        <u/>
        <sz val="10"/>
        <color rgb="FF000000"/>
        <rFont val="Calibri"/>
        <family val="2"/>
        <charset val="238"/>
      </rPr>
      <t>https://www.mzp.cz/cz/stavebni_demolicni_odpady</t>
    </r>
    <r>
      <rPr>
        <sz val="10"/>
        <color rgb="FF000000"/>
        <rFont val="Calibri"/>
        <family val="2"/>
        <charset val="238"/>
      </rPr>
      <t>;</t>
    </r>
  </si>
  <si>
    <r>
      <t xml:space="preserve">• Protokol EU o nakládání se stavebními a demoličními odpady: </t>
    </r>
    <r>
      <rPr>
        <u/>
        <sz val="10"/>
        <color rgb="FF000000"/>
        <rFont val="Calibri"/>
        <family val="2"/>
        <charset val="238"/>
      </rPr>
      <t>https://www.mpo.cz/cz/stavebnictvi-a-suroviny/strategicke-dokumenty-pro-udrzitelne-stavebnictvi/protokol-eu-o-nakladani-se-stavebnimi-a-demolicnimi-odpady--241557/</t>
    </r>
    <r>
      <rPr>
        <sz val="10"/>
        <color rgb="FF000000"/>
        <rFont val="Calibri"/>
        <family val="2"/>
        <charset val="238"/>
      </rPr>
      <t>;</t>
    </r>
  </si>
  <si>
    <t>• mezinárodní standardy ISO 20887;</t>
  </si>
  <si>
    <r>
      <t xml:space="preserve">• Základní přehled o druhotných surovinách a recyklovaných výrobcích: </t>
    </r>
    <r>
      <rPr>
        <u/>
        <sz val="10"/>
        <color rgb="FF000000"/>
        <rFont val="Calibri"/>
        <family val="2"/>
        <charset val="238"/>
      </rPr>
      <t>http://www.recyklujmestavby.cz/</t>
    </r>
    <r>
      <rPr>
        <sz val="10"/>
        <color rgb="FF000000"/>
        <rFont val="Calibri"/>
        <family val="2"/>
        <charset val="238"/>
      </rPr>
      <t>.</t>
    </r>
  </si>
  <si>
    <t>Příloha č.2</t>
  </si>
  <si>
    <t>Při instalaci těchto zařízení k využívání vody, je nutné dodržet tyto technické specifikace:</t>
  </si>
  <si>
    <t>a) umyvadlové baterie a kuchyňské baterie mají maximální průtok vody 6 litrů/min;</t>
  </si>
  <si>
    <t>b) sprchy mají maximální průtok vody 8 litrů/min;</t>
  </si>
  <si>
    <t>c) WC, zahrnující soupravy, mísy a splachovací nádrže, mají úplný objem splachovací vody maximálně 6 litrů a maximální průměrný objem splachovací vody 3,5 litru;</t>
  </si>
  <si>
    <t>d) pisoáry spotřebují maximálně 2 litry/mísu/hodinu. Splachovací pisoáry mají maximální úplný objem splachovací vody 1 litr.</t>
  </si>
  <si>
    <t>Dokladování pro instalovaná zařízení k využívání vody: doložení spotřeby vody technickými listy výrobku, stavební certifikací nebo stávajícím štítkem výrobku v EU.</t>
  </si>
  <si>
    <t>Příloha č.3</t>
  </si>
  <si>
    <t>V rámci plnění povinností podle této smlouvy je zhotovitel povinen dbát na to, aby jeho plnění splňovalo níže uvedené podmínky:</t>
  </si>
  <si>
    <t>•            Se stavebním odpadem včetně použitých obalů je nutné nakládat dle hierarchie odpadového hospodářství zejména ve smyslu zákona o odpadech a přílohy č. 24 k vyhlášce č. 273/2021 Sb., o podrobnostech nakládání s odpady, v platném znění. Zhotovitel je povinen předcházet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</si>
  <si>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            Zhotovitel je povinen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</si>
  <si>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Pro plnění podmínky významně nepoškozovat životní prostředí není nutné splnit definici odpadu dle zákona o odpadech – započítávají se i veškeré další materiály, které jsou ihned využity na staveništi a které se formálně nestanou odpadem dle právních předpisů.</t>
  </si>
  <si>
    <t>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</si>
  <si>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•            Jsou-li instalována tato zařízení k využívání vody, musí zhotovitel zajistit splnění následujících parametrů:</t>
  </si>
  <si>
    <t>•            Ze stavebních prvků a materiálů použitých při stavbě, které mohou přijít do styku s uživateli, se při zkouškách v souladu s podmínkami uvedenými v příloze XVII nařízení Evropského parlamentu a Rady (ES) č. 1907/2006 uvolňuje méně než 0,06 mg formaldehydu na m³ materiálu nebo prvku a při zkouškách podle normy CEN/EN 16516 a ISO 16000-3:2011 nebo jiných srovnatelných standardizovaných zkušebních podmínek a metod stanovení méně než 0,001 mg jiných karcinogenních těkavých organických sloučenin kategorie 1A a 1B na m³ materiálu nebo prvku.</t>
  </si>
  <si>
    <t>Dokladování: pro instalovaná zařízení k využívání vody: doložení spotřeby vody technickými listy výrobku, stavební certifikací nebo stávajícím štítkem výrobku v EU;  pro doložení výše uvedené podmínky pro stavební prvky a materiály použité při stavbě: doklad o shodě materiálů.</t>
  </si>
  <si>
    <t>•            Všechny dodávané spotřebiče musí splňovat nejvyšší dostupnou energetickou třídu dle příslušné legislativy pro daný typ spotřebiče (je-li relevantní).</t>
  </si>
  <si>
    <t>Dokladování: a) dokument dokládající energetickou třídu výrobku, např. kopie energetického štítku výrobku (je-li relevantní); nebo b) porovnání se spotřebiči obdobných typových a technických specifikací, ze kterého je patrné, že pořízený spotřebič má nejvyšší možnou energetickou třídu (je-li relevantní; pouze v případech, kdy energetická třída spotřebiče je nižší než „A“).</t>
  </si>
  <si>
    <t>Instalační kabel CAT6 FTP LSOH Dca 500m/cívka SXKD-6-FTP-LSOH</t>
  </si>
  <si>
    <t>Účastník:</t>
  </si>
  <si>
    <t>Vyplň údaj</t>
  </si>
  <si>
    <t xml:space="preserve"> Vyplň údaj</t>
  </si>
  <si>
    <t>Návod na vyplnění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</si>
  <si>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</si>
  <si>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Kabel 1-CXKH-R B2ca s1a d1 a1 j 5x6</t>
  </si>
  <si>
    <t>Kabel 1-CXKH-R B2ca s1a d1 a1 j 3x2,5</t>
  </si>
  <si>
    <t>Kabel 1-CXKH-R B2ca s1a d1 a1 o 3x1,5</t>
  </si>
  <si>
    <t>Kabel 1-CXKH-R B2ca s1a d1 a1 j 3x1,5</t>
  </si>
  <si>
    <t>Panel akustický, PE, Bílá, 600x600x20mm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</si>
</sst>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6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4"/>
      <color rgb="FFFF0000"/>
      <name val="Arial CE"/>
      <family val="2"/>
    </font>
    <font>
      <sz val="8"/>
      <color rgb="FFFF0000"/>
      <name val="Arial CE"/>
      <family val="2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sz val="12"/>
      <name val="Arial CE"/>
      <family val="2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8"/>
      <name val="Arial CE"/>
      <family val="2"/>
    </font>
    <font>
      <b/>
      <sz val="12"/>
      <color rgb="FF969696"/>
      <name val="Arial CE"/>
    </font>
    <font>
      <b/>
      <sz val="8"/>
      <color rgb="FF969696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7" fillId="0" borderId="0" applyNumberFormat="0" applyFill="0" applyBorder="0" applyAlignment="0" applyProtection="0"/>
    <xf numFmtId="0" fontId="57" fillId="0" borderId="1"/>
    <xf numFmtId="0" fontId="47" fillId="0" borderId="1" applyNumberFormat="0" applyFill="0" applyBorder="0" applyAlignment="0" applyProtection="0"/>
    <xf numFmtId="0" fontId="57" fillId="0" borderId="1"/>
  </cellStyleXfs>
  <cellXfs count="3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15" fontId="52" fillId="0" borderId="0" xfId="0" applyNumberFormat="1" applyFont="1"/>
    <xf numFmtId="0" fontId="49" fillId="0" borderId="1" xfId="0" applyFont="1" applyBorder="1"/>
    <xf numFmtId="0" fontId="50" fillId="0" borderId="1" xfId="0" applyFont="1" applyBorder="1"/>
    <xf numFmtId="0" fontId="0" fillId="0" borderId="1" xfId="0" applyBorder="1"/>
    <xf numFmtId="0" fontId="51" fillId="0" borderId="1" xfId="0" applyFont="1" applyBorder="1"/>
    <xf numFmtId="0" fontId="54" fillId="0" borderId="1" xfId="0" applyFont="1" applyBorder="1"/>
    <xf numFmtId="0" fontId="55" fillId="0" borderId="1" xfId="0" applyFont="1" applyBorder="1"/>
    <xf numFmtId="0" fontId="56" fillId="0" borderId="1" xfId="0" applyFont="1" applyBorder="1"/>
    <xf numFmtId="4" fontId="18" fillId="5" borderId="23" xfId="0" applyNumberFormat="1" applyFont="1" applyFill="1" applyBorder="1" applyAlignment="1" applyProtection="1">
      <alignment vertical="center"/>
      <protection locked="0"/>
    </xf>
    <xf numFmtId="4" fontId="33" fillId="5" borderId="23" xfId="0" applyNumberFormat="1" applyFont="1" applyFill="1" applyBorder="1" applyAlignment="1" applyProtection="1">
      <alignment vertical="center"/>
      <protection locked="0"/>
    </xf>
    <xf numFmtId="167" fontId="18" fillId="5" borderId="23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58" fillId="0" borderId="1" xfId="2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5" xfId="0" applyBorder="1" applyProtection="1"/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166" fontId="16" fillId="0" borderId="0" xfId="0" applyNumberFormat="1" applyFont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2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166" fontId="25" fillId="0" borderId="0" xfId="0" applyNumberFormat="1" applyFont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2" fillId="5" borderId="0" xfId="0" applyFont="1" applyFill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4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4" fillId="4" borderId="8" xfId="0" applyFont="1" applyFill="1" applyBorder="1" applyAlignment="1" applyProtection="1">
      <alignment horizontal="right" vertical="center"/>
    </xf>
    <xf numFmtId="0" fontId="4" fillId="4" borderId="8" xfId="0" applyFont="1" applyFill="1" applyBorder="1" applyAlignment="1" applyProtection="1">
      <alignment horizontal="center"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4" xfId="0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0" fillId="0" borderId="0" xfId="0" applyNumberFormat="1" applyFont="1" applyProtection="1"/>
    <xf numFmtId="166" fontId="28" fillId="0" borderId="13" xfId="0" applyNumberFormat="1" applyFont="1" applyBorder="1" applyProtection="1"/>
    <xf numFmtId="166" fontId="28" fillId="0" borderId="14" xfId="0" applyNumberFormat="1" applyFont="1" applyBorder="1" applyProtection="1"/>
    <xf numFmtId="4" fontId="29" fillId="0" borderId="0" xfId="0" applyNumberFormat="1" applyFont="1" applyAlignment="1" applyProtection="1">
      <alignment vertical="center"/>
    </xf>
    <xf numFmtId="0" fontId="8" fillId="0" borderId="4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5" xfId="0" applyFont="1" applyBorder="1" applyProtection="1"/>
    <xf numFmtId="166" fontId="8" fillId="0" borderId="0" xfId="0" applyNumberFormat="1" applyFont="1" applyProtection="1"/>
    <xf numFmtId="166" fontId="8" fillId="0" borderId="16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0" borderId="23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166" fontId="19" fillId="0" borderId="0" xfId="0" applyNumberFormat="1" applyFont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15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 applyProtection="1">
      <alignment vertical="center"/>
    </xf>
    <xf numFmtId="0" fontId="33" fillId="0" borderId="15" xfId="0" applyFont="1" applyBorder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5" fontId="2" fillId="5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19" fillId="0" borderId="20" xfId="0" applyFont="1" applyBorder="1" applyAlignment="1" applyProtection="1">
      <alignment horizontal="left" vertical="center"/>
    </xf>
    <xf numFmtId="0" fontId="19" fillId="0" borderId="21" xfId="0" applyFont="1" applyBorder="1" applyAlignment="1" applyProtection="1">
      <alignment horizontal="center"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2" fillId="5" borderId="0" xfId="0" applyFont="1" applyFill="1" applyAlignment="1" applyProtection="1">
      <alignment horizontal="left" vertical="center"/>
      <protection locked="0"/>
    </xf>
    <xf numFmtId="0" fontId="59" fillId="0" borderId="1" xfId="4" applyFont="1" applyAlignment="1" applyProtection="1">
      <alignment horizontal="left" vertical="top" wrapText="1"/>
    </xf>
    <xf numFmtId="0" fontId="59" fillId="0" borderId="1" xfId="4" applyFont="1" applyAlignment="1" applyProtection="1">
      <alignment horizontal="left" vertical="center"/>
    </xf>
    <xf numFmtId="0" fontId="15" fillId="0" borderId="1" xfId="4" applyFont="1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44" fillId="0" borderId="0" xfId="0" applyFont="1" applyAlignment="1" applyProtection="1">
      <alignment horizontal="left" vertical="top" wrapText="1"/>
    </xf>
    <xf numFmtId="0" fontId="44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5">
    <cellStyle name="Hypertextový odkaz" xfId="1" builtinId="8"/>
    <cellStyle name="Hypertextový odkaz 2" xfId="3"/>
    <cellStyle name="normální" xfId="0" builtinId="0" customBuiltin="1"/>
    <cellStyle name="normální 2" xfId="2"/>
    <cellStyle name="normální 3" xfId="4"/>
  </cellStyles>
  <dxfs count="0"/>
  <tableStyles count="0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60001000" TargetMode="External"/><Relationship Id="rId2" Type="http://schemas.openxmlformats.org/officeDocument/2006/relationships/hyperlink" Target="https://podminky.urs.cz/item/CS_URS_2024_01/045002000" TargetMode="External"/><Relationship Id="rId1" Type="http://schemas.openxmlformats.org/officeDocument/2006/relationships/hyperlink" Target="https://podminky.urs.cz/item/CS_URS_2024_01/030001000" TargetMode="External"/><Relationship Id="rId5" Type="http://schemas.openxmlformats.org/officeDocument/2006/relationships/drawing" Target="../drawings/drawing10.xml"/><Relationship Id="rId4" Type="http://schemas.openxmlformats.org/officeDocument/2006/relationships/hyperlink" Target="https://podminky.urs.cz/item/CS_URS_2024_01/071002000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68062455" TargetMode="External"/><Relationship Id="rId13" Type="http://schemas.openxmlformats.org/officeDocument/2006/relationships/hyperlink" Target="https://podminky.urs.cz/item/CS_URS_2024_01/997013609" TargetMode="External"/><Relationship Id="rId18" Type="http://schemas.openxmlformats.org/officeDocument/2006/relationships/hyperlink" Target="https://podminky.urs.cz/item/CS_URS_2024_01/763111468" TargetMode="External"/><Relationship Id="rId26" Type="http://schemas.openxmlformats.org/officeDocument/2006/relationships/hyperlink" Target="https://podminky.urs.cz/item/CS_URS_2024_01/763135102" TargetMode="External"/><Relationship Id="rId39" Type="http://schemas.openxmlformats.org/officeDocument/2006/relationships/hyperlink" Target="https://podminky.urs.cz/item/CS_URS_2024_01/776421111" TargetMode="External"/><Relationship Id="rId3" Type="http://schemas.openxmlformats.org/officeDocument/2006/relationships/hyperlink" Target="https://podminky.urs.cz/item/CS_URS_2024_01/619996145" TargetMode="External"/><Relationship Id="rId21" Type="http://schemas.openxmlformats.org/officeDocument/2006/relationships/hyperlink" Target="https://podminky.urs.cz/item/CS_URS_2024_01/763131411" TargetMode="External"/><Relationship Id="rId34" Type="http://schemas.openxmlformats.org/officeDocument/2006/relationships/hyperlink" Target="https://podminky.urs.cz/item/CS_URS_2024_01/776111311" TargetMode="External"/><Relationship Id="rId42" Type="http://schemas.openxmlformats.org/officeDocument/2006/relationships/hyperlink" Target="https://podminky.urs.cz/item/CS_URS_2024_01/776421312" TargetMode="External"/><Relationship Id="rId47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962086111" TargetMode="External"/><Relationship Id="rId12" Type="http://schemas.openxmlformats.org/officeDocument/2006/relationships/hyperlink" Target="https://podminky.urs.cz/item/CS_URS_2024_01/997013509" TargetMode="External"/><Relationship Id="rId17" Type="http://schemas.openxmlformats.org/officeDocument/2006/relationships/hyperlink" Target="https://podminky.urs.cz/item/CS_URS_2024_01/998713123" TargetMode="External"/><Relationship Id="rId25" Type="http://schemas.openxmlformats.org/officeDocument/2006/relationships/hyperlink" Target="https://podminky.urs.cz/item/CS_URS_2024_01/763131732" TargetMode="External"/><Relationship Id="rId33" Type="http://schemas.openxmlformats.org/officeDocument/2006/relationships/hyperlink" Target="https://podminky.urs.cz/item/CS_URS_2024_01/776111126" TargetMode="External"/><Relationship Id="rId38" Type="http://schemas.openxmlformats.org/officeDocument/2006/relationships/hyperlink" Target="https://podminky.urs.cz/item/CS_URS_2024_01/776211111" TargetMode="External"/><Relationship Id="rId46" Type="http://schemas.openxmlformats.org/officeDocument/2006/relationships/hyperlink" Target="https://podminky.urs.cz/item/CS_URS_2024_01/784211101" TargetMode="External"/><Relationship Id="rId2" Type="http://schemas.openxmlformats.org/officeDocument/2006/relationships/hyperlink" Target="https://podminky.urs.cz/item/CS_URS_2024_01/619996117" TargetMode="External"/><Relationship Id="rId16" Type="http://schemas.openxmlformats.org/officeDocument/2006/relationships/hyperlink" Target="https://podminky.urs.cz/item/CS_URS_2024_01/713111121" TargetMode="External"/><Relationship Id="rId20" Type="http://schemas.openxmlformats.org/officeDocument/2006/relationships/hyperlink" Target="https://podminky.urs.cz/item/CS_URS_2024_01/763111771" TargetMode="External"/><Relationship Id="rId29" Type="http://schemas.openxmlformats.org/officeDocument/2006/relationships/hyperlink" Target="https://podminky.urs.cz/item/CS_URS_2024_01/766660171" TargetMode="External"/><Relationship Id="rId41" Type="http://schemas.openxmlformats.org/officeDocument/2006/relationships/hyperlink" Target="https://podminky.urs.cz/item/CS_URS_2024_01/776410811" TargetMode="External"/><Relationship Id="rId1" Type="http://schemas.openxmlformats.org/officeDocument/2006/relationships/hyperlink" Target="https://podminky.urs.cz/item/CS_URS_2024_01/612325423" TargetMode="External"/><Relationship Id="rId6" Type="http://schemas.openxmlformats.org/officeDocument/2006/relationships/hyperlink" Target="https://podminky.urs.cz/item/CS_URS_2024_01/962081141" TargetMode="External"/><Relationship Id="rId11" Type="http://schemas.openxmlformats.org/officeDocument/2006/relationships/hyperlink" Target="https://podminky.urs.cz/item/CS_URS_2024_01/997013501" TargetMode="External"/><Relationship Id="rId24" Type="http://schemas.openxmlformats.org/officeDocument/2006/relationships/hyperlink" Target="https://podminky.urs.cz/item/CS_URS_2024_01/763131721" TargetMode="External"/><Relationship Id="rId32" Type="http://schemas.openxmlformats.org/officeDocument/2006/relationships/hyperlink" Target="https://podminky.urs.cz/item/CS_URS_2024_01/776111125" TargetMode="External"/><Relationship Id="rId37" Type="http://schemas.openxmlformats.org/officeDocument/2006/relationships/hyperlink" Target="https://podminky.urs.cz/item/CS_URS_2024_01/776201812" TargetMode="External"/><Relationship Id="rId40" Type="http://schemas.openxmlformats.org/officeDocument/2006/relationships/hyperlink" Target="https://podminky.urs.cz/item/CS_URS_2024_01/997013813" TargetMode="External"/><Relationship Id="rId45" Type="http://schemas.openxmlformats.org/officeDocument/2006/relationships/hyperlink" Target="https://podminky.urs.cz/item/CS_URS_2024_01/784181102" TargetMode="External"/><Relationship Id="rId5" Type="http://schemas.openxmlformats.org/officeDocument/2006/relationships/hyperlink" Target="https://podminky.urs.cz/item/CS_URS_2024_01/952901111" TargetMode="External"/><Relationship Id="rId15" Type="http://schemas.openxmlformats.org/officeDocument/2006/relationships/hyperlink" Target="https://podminky.urs.cz/item/CS_URS_2024_01/998018011" TargetMode="External"/><Relationship Id="rId23" Type="http://schemas.openxmlformats.org/officeDocument/2006/relationships/hyperlink" Target="https://podminky.urs.cz/item/CS_URS_2024_01/763131714" TargetMode="External"/><Relationship Id="rId28" Type="http://schemas.openxmlformats.org/officeDocument/2006/relationships/hyperlink" Target="https://podminky.urs.cz/item/CS_URS_2024_01/998763333" TargetMode="External"/><Relationship Id="rId36" Type="http://schemas.openxmlformats.org/officeDocument/2006/relationships/hyperlink" Target="https://podminky.urs.cz/item/CS_URS_2024_01/776141122" TargetMode="External"/><Relationship Id="rId10" Type="http://schemas.openxmlformats.org/officeDocument/2006/relationships/hyperlink" Target="https://podminky.urs.cz/item/CS_URS_2024_01/997013219" TargetMode="External"/><Relationship Id="rId19" Type="http://schemas.openxmlformats.org/officeDocument/2006/relationships/hyperlink" Target="https://podminky.urs.cz/item/CS_URS_2024_01/763111717" TargetMode="External"/><Relationship Id="rId31" Type="http://schemas.openxmlformats.org/officeDocument/2006/relationships/hyperlink" Target="https://podminky.urs.cz/item/CS_URS_2024_01/998766123" TargetMode="External"/><Relationship Id="rId44" Type="http://schemas.openxmlformats.org/officeDocument/2006/relationships/hyperlink" Target="https://podminky.urs.cz/item/CS_URS_2024_01/998776129" TargetMode="External"/><Relationship Id="rId4" Type="http://schemas.openxmlformats.org/officeDocument/2006/relationships/hyperlink" Target="https://podminky.urs.cz/item/CS_URS_2024_01/949101111" TargetMode="External"/><Relationship Id="rId9" Type="http://schemas.openxmlformats.org/officeDocument/2006/relationships/hyperlink" Target="https://podminky.urs.cz/item/CS_URS_2024_01/997013216" TargetMode="External"/><Relationship Id="rId14" Type="http://schemas.openxmlformats.org/officeDocument/2006/relationships/hyperlink" Target="https://podminky.urs.cz/item/CS_URS_2024_01/998018003" TargetMode="External"/><Relationship Id="rId22" Type="http://schemas.openxmlformats.org/officeDocument/2006/relationships/hyperlink" Target="https://podminky.urs.cz/item/CS_URS_2024_01/763131712" TargetMode="External"/><Relationship Id="rId27" Type="http://schemas.openxmlformats.org/officeDocument/2006/relationships/hyperlink" Target="https://podminky.urs.cz/item/CS_URS_2024_01/763181411" TargetMode="External"/><Relationship Id="rId30" Type="http://schemas.openxmlformats.org/officeDocument/2006/relationships/hyperlink" Target="https://podminky.urs.cz/item/CS_URS_2024_01/766682111" TargetMode="External"/><Relationship Id="rId35" Type="http://schemas.openxmlformats.org/officeDocument/2006/relationships/hyperlink" Target="https://podminky.urs.cz/item/CS_URS_2024_01/776121112" TargetMode="External"/><Relationship Id="rId43" Type="http://schemas.openxmlformats.org/officeDocument/2006/relationships/hyperlink" Target="https://podminky.urs.cz/item/CS_URS_2024_01/99877612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21175202" TargetMode="External"/><Relationship Id="rId13" Type="http://schemas.openxmlformats.org/officeDocument/2006/relationships/hyperlink" Target="https://podminky.urs.cz/item/CS_URS_2024_01/998721123" TargetMode="External"/><Relationship Id="rId3" Type="http://schemas.openxmlformats.org/officeDocument/2006/relationships/hyperlink" Target="https://podminky.urs.cz/item/CS_URS_2024_01/974031142" TargetMode="External"/><Relationship Id="rId7" Type="http://schemas.openxmlformats.org/officeDocument/2006/relationships/hyperlink" Target="https://podminky.urs.cz/item/CS_URS_2024_01/721140903" TargetMode="External"/><Relationship Id="rId12" Type="http://schemas.openxmlformats.org/officeDocument/2006/relationships/hyperlink" Target="https://podminky.urs.cz/item/CS_URS_2024_01/721290111" TargetMode="External"/><Relationship Id="rId17" Type="http://schemas.openxmlformats.org/officeDocument/2006/relationships/drawing" Target="../drawings/drawing3.xml"/><Relationship Id="rId2" Type="http://schemas.openxmlformats.org/officeDocument/2006/relationships/hyperlink" Target="https://podminky.urs.cz/item/CS_URS_2024_01/949101111" TargetMode="External"/><Relationship Id="rId16" Type="http://schemas.openxmlformats.org/officeDocument/2006/relationships/hyperlink" Target="https://podminky.urs.cz/item/CS_URS_2024_01/998763333" TargetMode="External"/><Relationship Id="rId1" Type="http://schemas.openxmlformats.org/officeDocument/2006/relationships/hyperlink" Target="https://podminky.urs.cz/item/CS_URS_2024_01/612315225" TargetMode="External"/><Relationship Id="rId6" Type="http://schemas.openxmlformats.org/officeDocument/2006/relationships/hyperlink" Target="https://podminky.urs.cz/item/CS_URS_2024_01/721140802" TargetMode="External"/><Relationship Id="rId11" Type="http://schemas.openxmlformats.org/officeDocument/2006/relationships/hyperlink" Target="https://podminky.urs.cz/item/CS_URS_2024_01/721229111" TargetMode="External"/><Relationship Id="rId5" Type="http://schemas.openxmlformats.org/officeDocument/2006/relationships/hyperlink" Target="https://podminky.urs.cz/item/CS_URS_2024_01/998012043" TargetMode="External"/><Relationship Id="rId15" Type="http://schemas.openxmlformats.org/officeDocument/2006/relationships/hyperlink" Target="https://podminky.urs.cz/item/CS_URS_2024_01/763135811" TargetMode="External"/><Relationship Id="rId10" Type="http://schemas.openxmlformats.org/officeDocument/2006/relationships/hyperlink" Target="https://podminky.urs.cz/item/CS_URS_2024_01/721175204" TargetMode="External"/><Relationship Id="rId4" Type="http://schemas.openxmlformats.org/officeDocument/2006/relationships/hyperlink" Target="https://podminky.urs.cz/item/CS_URS_2024_01/997013813" TargetMode="External"/><Relationship Id="rId9" Type="http://schemas.openxmlformats.org/officeDocument/2006/relationships/hyperlink" Target="https://podminky.urs.cz/item/CS_URS_2024_01/721175203" TargetMode="External"/><Relationship Id="rId14" Type="http://schemas.openxmlformats.org/officeDocument/2006/relationships/hyperlink" Target="https://podminky.urs.cz/item/CS_URS_2024_01/7631351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22181231" TargetMode="External"/><Relationship Id="rId13" Type="http://schemas.openxmlformats.org/officeDocument/2006/relationships/hyperlink" Target="https://podminky.urs.cz/item/CS_URS_2024_01/722190401" TargetMode="External"/><Relationship Id="rId18" Type="http://schemas.openxmlformats.org/officeDocument/2006/relationships/hyperlink" Target="https://podminky.urs.cz/item/CS_URS_2024_01/998722123" TargetMode="External"/><Relationship Id="rId3" Type="http://schemas.openxmlformats.org/officeDocument/2006/relationships/hyperlink" Target="https://podminky.urs.cz/item/CS_URS_2024_01/974029132" TargetMode="External"/><Relationship Id="rId7" Type="http://schemas.openxmlformats.org/officeDocument/2006/relationships/hyperlink" Target="https://podminky.urs.cz/item/CS_URS_2024_01/722174023" TargetMode="External"/><Relationship Id="rId12" Type="http://schemas.openxmlformats.org/officeDocument/2006/relationships/hyperlink" Target="https://podminky.urs.cz/item/CS_URS_2024_01/722182012" TargetMode="External"/><Relationship Id="rId17" Type="http://schemas.openxmlformats.org/officeDocument/2006/relationships/hyperlink" Target="https://podminky.urs.cz/item/CS_URS_2024_01/722290246" TargetMode="External"/><Relationship Id="rId2" Type="http://schemas.openxmlformats.org/officeDocument/2006/relationships/hyperlink" Target="https://podminky.urs.cz/item/CS_URS_2024_01/971024451" TargetMode="External"/><Relationship Id="rId16" Type="http://schemas.openxmlformats.org/officeDocument/2006/relationships/hyperlink" Target="https://podminky.urs.cz/item/CS_URS_2024_01/722240122" TargetMode="External"/><Relationship Id="rId1" Type="http://schemas.openxmlformats.org/officeDocument/2006/relationships/hyperlink" Target="https://podminky.urs.cz/item/CS_URS_2024_01/611325223" TargetMode="External"/><Relationship Id="rId6" Type="http://schemas.openxmlformats.org/officeDocument/2006/relationships/hyperlink" Target="https://podminky.urs.cz/item/CS_URS_2024_01/722174022" TargetMode="External"/><Relationship Id="rId11" Type="http://schemas.openxmlformats.org/officeDocument/2006/relationships/hyperlink" Target="https://podminky.urs.cz/item/CS_URS_2024_01/722182011" TargetMode="External"/><Relationship Id="rId5" Type="http://schemas.openxmlformats.org/officeDocument/2006/relationships/hyperlink" Target="https://podminky.urs.cz/item/CS_URS_2024_01/722170804" TargetMode="External"/><Relationship Id="rId15" Type="http://schemas.openxmlformats.org/officeDocument/2006/relationships/hyperlink" Target="https://podminky.urs.cz/item/CS_URS_2024_01/722240121" TargetMode="External"/><Relationship Id="rId10" Type="http://schemas.openxmlformats.org/officeDocument/2006/relationships/hyperlink" Target="https://podminky.urs.cz/item/CS_URS_2024_01/722181851" TargetMode="External"/><Relationship Id="rId19" Type="http://schemas.openxmlformats.org/officeDocument/2006/relationships/drawing" Target="../drawings/drawing4.xml"/><Relationship Id="rId4" Type="http://schemas.openxmlformats.org/officeDocument/2006/relationships/hyperlink" Target="https://podminky.urs.cz/item/CS_URS_2024_01/997013216" TargetMode="External"/><Relationship Id="rId9" Type="http://schemas.openxmlformats.org/officeDocument/2006/relationships/hyperlink" Target="https://podminky.urs.cz/item/CS_URS_2024_01/722181242" TargetMode="External"/><Relationship Id="rId14" Type="http://schemas.openxmlformats.org/officeDocument/2006/relationships/hyperlink" Target="https://podminky.urs.cz/item/CS_URS_2024_01/722220872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podminky.urs.cz/item/CS_URS_2024_01/949101111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998735123" TargetMode="External"/><Relationship Id="rId2" Type="http://schemas.openxmlformats.org/officeDocument/2006/relationships/hyperlink" Target="https://podminky.urs.cz/item/CS_URS_2024_01/735159230" TargetMode="External"/><Relationship Id="rId1" Type="http://schemas.openxmlformats.org/officeDocument/2006/relationships/hyperlink" Target="https://podminky.urs.cz/item/CS_URS_2024_01/735151822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741122237" TargetMode="External"/><Relationship Id="rId2" Type="http://schemas.openxmlformats.org/officeDocument/2006/relationships/hyperlink" Target="https://podminky.urs.cz/item/CS_URS_2024_01/741122219" TargetMode="External"/><Relationship Id="rId1" Type="http://schemas.openxmlformats.org/officeDocument/2006/relationships/hyperlink" Target="https://podminky.urs.cz/item/CS_URS_2024_01/741122201" TargetMode="External"/><Relationship Id="rId5" Type="http://schemas.openxmlformats.org/officeDocument/2006/relationships/drawing" Target="../drawings/drawing7.xml"/><Relationship Id="rId4" Type="http://schemas.openxmlformats.org/officeDocument/2006/relationships/hyperlink" Target="https://podminky.urs.cz/item/CS_URS_2024_01/741124703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podminky.urs.cz/item/CS_URS_2024_01/949101111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podminky.urs.cz/item/CS_URS_2024_01/741372062" TargetMode="External"/><Relationship Id="rId1" Type="http://schemas.openxmlformats.org/officeDocument/2006/relationships/hyperlink" Target="https://podminky.urs.cz/item/CS_URS_2024_01/741372022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5"/>
  <sheetViews>
    <sheetView showGridLines="0" tabSelected="1" zoomScaleNormal="100" workbookViewId="0">
      <selection activeCell="C2" sqref="C2"/>
    </sheetView>
  </sheetViews>
  <sheetFormatPr defaultRowHeight="10.199999999999999"/>
  <cols>
    <col min="1" max="1" width="8.28515625" style="103" customWidth="1"/>
    <col min="2" max="2" width="1.7109375" style="103" customWidth="1"/>
    <col min="3" max="3" width="4.140625" style="103" customWidth="1"/>
    <col min="4" max="33" width="2.7109375" style="103" customWidth="1"/>
    <col min="34" max="34" width="3.28515625" style="103" customWidth="1"/>
    <col min="35" max="35" width="31.7109375" style="103" customWidth="1"/>
    <col min="36" max="37" width="2.42578125" style="103" customWidth="1"/>
    <col min="38" max="38" width="8.28515625" style="103" customWidth="1"/>
    <col min="39" max="39" width="3.28515625" style="103" customWidth="1"/>
    <col min="40" max="40" width="13.28515625" style="103" customWidth="1"/>
    <col min="41" max="41" width="7.42578125" style="103" customWidth="1"/>
    <col min="42" max="42" width="4.140625" style="103" customWidth="1"/>
    <col min="43" max="43" width="15.7109375" style="103" customWidth="1"/>
    <col min="44" max="44" width="13.7109375" style="103" customWidth="1"/>
    <col min="45" max="47" width="25.85546875" style="103" hidden="1" customWidth="1"/>
    <col min="48" max="49" width="21.7109375" style="103" hidden="1" customWidth="1"/>
    <col min="50" max="51" width="25" style="103" hidden="1" customWidth="1"/>
    <col min="52" max="52" width="21.7109375" style="103" hidden="1" customWidth="1"/>
    <col min="53" max="53" width="19.140625" style="103" hidden="1" customWidth="1"/>
    <col min="54" max="54" width="25" style="103" hidden="1" customWidth="1"/>
    <col min="55" max="55" width="21.7109375" style="103" hidden="1" customWidth="1"/>
    <col min="56" max="56" width="19.140625" style="103" hidden="1" customWidth="1"/>
    <col min="57" max="57" width="66.42578125" style="103" customWidth="1"/>
    <col min="58" max="70" width="9.140625" style="103"/>
    <col min="71" max="91" width="9.28515625" style="103" hidden="1"/>
    <col min="92" max="16384" width="9.140625" style="103"/>
  </cols>
  <sheetData>
    <row r="1" spans="1:74">
      <c r="A1" s="102" t="s">
        <v>0</v>
      </c>
      <c r="AZ1" s="102" t="s">
        <v>1</v>
      </c>
      <c r="BA1" s="102" t="s">
        <v>2</v>
      </c>
      <c r="BB1" s="102" t="s">
        <v>3</v>
      </c>
      <c r="BT1" s="102" t="s">
        <v>4</v>
      </c>
      <c r="BU1" s="102" t="s">
        <v>4</v>
      </c>
      <c r="BV1" s="102" t="s">
        <v>5</v>
      </c>
    </row>
    <row r="2" spans="1:74" ht="36.9" customHeight="1">
      <c r="AR2" s="310" t="s">
        <v>6</v>
      </c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S2" s="104" t="s">
        <v>7</v>
      </c>
      <c r="BT2" s="104" t="s">
        <v>8</v>
      </c>
    </row>
    <row r="3" spans="1:74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7"/>
      <c r="BS3" s="104" t="s">
        <v>7</v>
      </c>
      <c r="BT3" s="104" t="s">
        <v>9</v>
      </c>
    </row>
    <row r="4" spans="1:74" ht="24.9" customHeight="1">
      <c r="B4" s="107"/>
      <c r="D4" s="108" t="s">
        <v>10</v>
      </c>
      <c r="AR4" s="107"/>
      <c r="AS4" s="109" t="s">
        <v>11</v>
      </c>
      <c r="BE4" s="110" t="s">
        <v>1283</v>
      </c>
      <c r="BS4" s="104" t="s">
        <v>12</v>
      </c>
    </row>
    <row r="5" spans="1:74" ht="12" customHeight="1">
      <c r="B5" s="107"/>
      <c r="D5" s="111" t="s">
        <v>13</v>
      </c>
      <c r="K5" s="314" t="s">
        <v>14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R5" s="107"/>
      <c r="BE5" s="307" t="s">
        <v>1284</v>
      </c>
      <c r="BS5" s="104" t="s">
        <v>7</v>
      </c>
    </row>
    <row r="6" spans="1:74" ht="36.9" customHeight="1">
      <c r="B6" s="107"/>
      <c r="D6" s="112" t="s">
        <v>15</v>
      </c>
      <c r="K6" s="315" t="s">
        <v>16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R6" s="107"/>
      <c r="BE6" s="308"/>
      <c r="BS6" s="104" t="s">
        <v>7</v>
      </c>
    </row>
    <row r="7" spans="1:74" ht="12" customHeight="1">
      <c r="B7" s="107"/>
      <c r="D7" s="113" t="s">
        <v>17</v>
      </c>
      <c r="K7" s="114" t="s">
        <v>3</v>
      </c>
      <c r="AK7" s="113" t="s">
        <v>18</v>
      </c>
      <c r="AN7" s="114" t="s">
        <v>3</v>
      </c>
      <c r="AR7" s="107"/>
      <c r="BE7" s="308"/>
      <c r="BS7" s="104" t="s">
        <v>7</v>
      </c>
    </row>
    <row r="8" spans="1:74" ht="12" customHeight="1">
      <c r="B8" s="107"/>
      <c r="D8" s="113" t="s">
        <v>19</v>
      </c>
      <c r="K8" s="114" t="s">
        <v>20</v>
      </c>
      <c r="AK8" s="113" t="s">
        <v>21</v>
      </c>
      <c r="AN8" s="171" t="s">
        <v>22</v>
      </c>
      <c r="AR8" s="107"/>
      <c r="BE8" s="308"/>
      <c r="BS8" s="104" t="s">
        <v>7</v>
      </c>
    </row>
    <row r="9" spans="1:74" ht="14.4" customHeight="1">
      <c r="B9" s="107"/>
      <c r="AR9" s="107"/>
      <c r="BE9" s="308"/>
      <c r="BS9" s="104" t="s">
        <v>7</v>
      </c>
    </row>
    <row r="10" spans="1:74" ht="12" customHeight="1">
      <c r="B10" s="107"/>
      <c r="D10" s="113" t="s">
        <v>23</v>
      </c>
      <c r="AK10" s="113" t="s">
        <v>24</v>
      </c>
      <c r="AN10" s="114" t="s">
        <v>3</v>
      </c>
      <c r="AR10" s="107"/>
      <c r="BE10" s="308"/>
      <c r="BS10" s="104" t="s">
        <v>7</v>
      </c>
    </row>
    <row r="11" spans="1:74" ht="18.45" customHeight="1">
      <c r="B11" s="107"/>
      <c r="E11" s="114" t="s">
        <v>25</v>
      </c>
      <c r="AK11" s="113" t="s">
        <v>26</v>
      </c>
      <c r="AN11" s="114" t="s">
        <v>3</v>
      </c>
      <c r="AR11" s="107"/>
      <c r="BE11" s="308"/>
      <c r="BS11" s="104" t="s">
        <v>7</v>
      </c>
    </row>
    <row r="12" spans="1:74" ht="6.9" customHeight="1">
      <c r="B12" s="107"/>
      <c r="AR12" s="107"/>
      <c r="BE12" s="308"/>
      <c r="BS12" s="104" t="s">
        <v>7</v>
      </c>
    </row>
    <row r="13" spans="1:74" ht="12" customHeight="1">
      <c r="B13" s="107"/>
      <c r="D13" s="113" t="s">
        <v>1280</v>
      </c>
      <c r="AK13" s="113" t="s">
        <v>24</v>
      </c>
      <c r="AN13" s="171" t="s">
        <v>1281</v>
      </c>
      <c r="AR13" s="107"/>
      <c r="BE13" s="308"/>
      <c r="BS13" s="104" t="s">
        <v>7</v>
      </c>
    </row>
    <row r="14" spans="1:74" ht="13.2">
      <c r="B14" s="107"/>
      <c r="E14" s="306" t="s">
        <v>1282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113" t="s">
        <v>26</v>
      </c>
      <c r="AN14" s="171" t="s">
        <v>1281</v>
      </c>
      <c r="AR14" s="107"/>
      <c r="BE14" s="308"/>
      <c r="BS14" s="104" t="s">
        <v>7</v>
      </c>
    </row>
    <row r="15" spans="1:74" ht="6.9" customHeight="1">
      <c r="B15" s="107"/>
      <c r="AR15" s="107"/>
      <c r="BE15" s="308"/>
      <c r="BS15" s="104" t="s">
        <v>4</v>
      </c>
    </row>
    <row r="16" spans="1:74" ht="12" customHeight="1">
      <c r="B16" s="107"/>
      <c r="D16" s="113" t="s">
        <v>28</v>
      </c>
      <c r="AK16" s="113" t="s">
        <v>24</v>
      </c>
      <c r="AN16" s="114" t="s">
        <v>3</v>
      </c>
      <c r="AR16" s="107"/>
      <c r="BE16" s="308"/>
      <c r="BS16" s="104" t="s">
        <v>4</v>
      </c>
    </row>
    <row r="17" spans="2:71" ht="18.45" customHeight="1">
      <c r="B17" s="107"/>
      <c r="E17" s="114" t="s">
        <v>25</v>
      </c>
      <c r="AK17" s="113" t="s">
        <v>26</v>
      </c>
      <c r="AN17" s="114" t="s">
        <v>3</v>
      </c>
      <c r="AR17" s="107"/>
      <c r="BE17" s="308"/>
      <c r="BS17" s="104" t="s">
        <v>29</v>
      </c>
    </row>
    <row r="18" spans="2:71" ht="6.9" customHeight="1">
      <c r="B18" s="107"/>
      <c r="AR18" s="107"/>
      <c r="BE18" s="308"/>
      <c r="BS18" s="104" t="s">
        <v>7</v>
      </c>
    </row>
    <row r="19" spans="2:71" ht="12" customHeight="1">
      <c r="B19" s="107"/>
      <c r="D19" s="113" t="s">
        <v>30</v>
      </c>
      <c r="AK19" s="113" t="s">
        <v>24</v>
      </c>
      <c r="AN19" s="114" t="s">
        <v>3</v>
      </c>
      <c r="AR19" s="107"/>
      <c r="BE19" s="308"/>
      <c r="BS19" s="104" t="s">
        <v>7</v>
      </c>
    </row>
    <row r="20" spans="2:71" ht="18.45" customHeight="1">
      <c r="B20" s="107"/>
      <c r="E20" s="114" t="s">
        <v>31</v>
      </c>
      <c r="AK20" s="113" t="s">
        <v>26</v>
      </c>
      <c r="AN20" s="114" t="s">
        <v>3</v>
      </c>
      <c r="AR20" s="107"/>
      <c r="BE20" s="308"/>
      <c r="BS20" s="104" t="s">
        <v>4</v>
      </c>
    </row>
    <row r="21" spans="2:71" ht="6.9" customHeight="1">
      <c r="B21" s="107"/>
      <c r="AR21" s="107"/>
      <c r="BE21" s="308"/>
    </row>
    <row r="22" spans="2:71" ht="12" customHeight="1">
      <c r="B22" s="107"/>
      <c r="D22" s="113" t="s">
        <v>32</v>
      </c>
      <c r="AR22" s="107"/>
      <c r="BE22" s="308"/>
    </row>
    <row r="23" spans="2:71" ht="57.6" customHeight="1">
      <c r="B23" s="107"/>
      <c r="E23" s="316" t="s">
        <v>33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R23" s="107"/>
      <c r="BE23" s="308"/>
    </row>
    <row r="24" spans="2:71" ht="183" customHeight="1">
      <c r="B24" s="107"/>
      <c r="E24" s="312" t="s">
        <v>1143</v>
      </c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  <c r="AA24" s="313"/>
      <c r="AB24" s="313"/>
      <c r="AC24" s="313"/>
      <c r="AD24" s="313"/>
      <c r="AE24" s="313"/>
      <c r="AF24" s="313"/>
      <c r="AG24" s="313"/>
      <c r="AH24" s="313"/>
      <c r="AI24" s="313"/>
      <c r="AJ24" s="313"/>
      <c r="AK24" s="313"/>
      <c r="AR24" s="107"/>
      <c r="BE24" s="308"/>
    </row>
    <row r="25" spans="2:71" ht="12" customHeight="1">
      <c r="B25" s="107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R25" s="107"/>
      <c r="BE25" s="308"/>
    </row>
    <row r="26" spans="2:71" s="117" customFormat="1" ht="25.95" customHeight="1">
      <c r="B26" s="116"/>
      <c r="D26" s="118" t="s">
        <v>34</v>
      </c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296">
        <f>ROUND(AG54,2)</f>
        <v>0</v>
      </c>
      <c r="AL26" s="297"/>
      <c r="AM26" s="297"/>
      <c r="AN26" s="297"/>
      <c r="AO26" s="297"/>
      <c r="AR26" s="116"/>
      <c r="BE26" s="308"/>
    </row>
    <row r="27" spans="2:71" s="117" customFormat="1" ht="6.9" customHeight="1">
      <c r="B27" s="116"/>
      <c r="AR27" s="116"/>
      <c r="BE27" s="308"/>
    </row>
    <row r="28" spans="2:71" s="117" customFormat="1" ht="13.2">
      <c r="B28" s="116"/>
      <c r="L28" s="298" t="s">
        <v>35</v>
      </c>
      <c r="M28" s="298"/>
      <c r="N28" s="298"/>
      <c r="O28" s="298"/>
      <c r="P28" s="298"/>
      <c r="W28" s="298" t="s">
        <v>36</v>
      </c>
      <c r="X28" s="298"/>
      <c r="Y28" s="298"/>
      <c r="Z28" s="298"/>
      <c r="AA28" s="298"/>
      <c r="AB28" s="298"/>
      <c r="AC28" s="298"/>
      <c r="AD28" s="298"/>
      <c r="AE28" s="298"/>
      <c r="AK28" s="298" t="s">
        <v>37</v>
      </c>
      <c r="AL28" s="298"/>
      <c r="AM28" s="298"/>
      <c r="AN28" s="298"/>
      <c r="AO28" s="298"/>
      <c r="AR28" s="116"/>
      <c r="BE28" s="308"/>
    </row>
    <row r="29" spans="2:71" s="121" customFormat="1" ht="14.4" customHeight="1">
      <c r="B29" s="120"/>
      <c r="D29" s="113" t="s">
        <v>38</v>
      </c>
      <c r="F29" s="113" t="s">
        <v>39</v>
      </c>
      <c r="L29" s="305">
        <v>0.21</v>
      </c>
      <c r="M29" s="304"/>
      <c r="N29" s="304"/>
      <c r="O29" s="304"/>
      <c r="P29" s="304"/>
      <c r="W29" s="303">
        <f>ROUND(AZ54, 2)</f>
        <v>0</v>
      </c>
      <c r="X29" s="304"/>
      <c r="Y29" s="304"/>
      <c r="Z29" s="304"/>
      <c r="AA29" s="304"/>
      <c r="AB29" s="304"/>
      <c r="AC29" s="304"/>
      <c r="AD29" s="304"/>
      <c r="AE29" s="304"/>
      <c r="AK29" s="303">
        <f>ROUND(AV54, 2)</f>
        <v>0</v>
      </c>
      <c r="AL29" s="304"/>
      <c r="AM29" s="304"/>
      <c r="AN29" s="304"/>
      <c r="AO29" s="304"/>
      <c r="AR29" s="120"/>
      <c r="BE29" s="309"/>
    </row>
    <row r="30" spans="2:71" s="121" customFormat="1" ht="14.4" customHeight="1">
      <c r="B30" s="120"/>
      <c r="F30" s="113" t="s">
        <v>40</v>
      </c>
      <c r="L30" s="305">
        <v>0.12</v>
      </c>
      <c r="M30" s="304"/>
      <c r="N30" s="304"/>
      <c r="O30" s="304"/>
      <c r="P30" s="304"/>
      <c r="W30" s="303">
        <f>ROUND(BA54, 2)</f>
        <v>0</v>
      </c>
      <c r="X30" s="304"/>
      <c r="Y30" s="304"/>
      <c r="Z30" s="304"/>
      <c r="AA30" s="304"/>
      <c r="AB30" s="304"/>
      <c r="AC30" s="304"/>
      <c r="AD30" s="304"/>
      <c r="AE30" s="304"/>
      <c r="AK30" s="303">
        <f>ROUND(AW54, 2)</f>
        <v>0</v>
      </c>
      <c r="AL30" s="304"/>
      <c r="AM30" s="304"/>
      <c r="AN30" s="304"/>
      <c r="AO30" s="304"/>
      <c r="AR30" s="120"/>
      <c r="BE30" s="309"/>
    </row>
    <row r="31" spans="2:71" s="121" customFormat="1" ht="14.4" hidden="1" customHeight="1">
      <c r="B31" s="120"/>
      <c r="F31" s="113" t="s">
        <v>41</v>
      </c>
      <c r="L31" s="305">
        <v>0.21</v>
      </c>
      <c r="M31" s="304"/>
      <c r="N31" s="304"/>
      <c r="O31" s="304"/>
      <c r="P31" s="304"/>
      <c r="W31" s="303">
        <f>ROUND(BB54, 2)</f>
        <v>0</v>
      </c>
      <c r="X31" s="304"/>
      <c r="Y31" s="304"/>
      <c r="Z31" s="304"/>
      <c r="AA31" s="304"/>
      <c r="AB31" s="304"/>
      <c r="AC31" s="304"/>
      <c r="AD31" s="304"/>
      <c r="AE31" s="304"/>
      <c r="AK31" s="303">
        <v>0</v>
      </c>
      <c r="AL31" s="304"/>
      <c r="AM31" s="304"/>
      <c r="AN31" s="304"/>
      <c r="AO31" s="304"/>
      <c r="AR31" s="120"/>
      <c r="BE31" s="309"/>
    </row>
    <row r="32" spans="2:71" s="121" customFormat="1" ht="14.4" hidden="1" customHeight="1">
      <c r="B32" s="120"/>
      <c r="F32" s="113" t="s">
        <v>42</v>
      </c>
      <c r="L32" s="305">
        <v>0.12</v>
      </c>
      <c r="M32" s="304"/>
      <c r="N32" s="304"/>
      <c r="O32" s="304"/>
      <c r="P32" s="304"/>
      <c r="W32" s="303">
        <f>ROUND(BC54, 2)</f>
        <v>0</v>
      </c>
      <c r="X32" s="304"/>
      <c r="Y32" s="304"/>
      <c r="Z32" s="304"/>
      <c r="AA32" s="304"/>
      <c r="AB32" s="304"/>
      <c r="AC32" s="304"/>
      <c r="AD32" s="304"/>
      <c r="AE32" s="304"/>
      <c r="AK32" s="303">
        <v>0</v>
      </c>
      <c r="AL32" s="304"/>
      <c r="AM32" s="304"/>
      <c r="AN32" s="304"/>
      <c r="AO32" s="304"/>
      <c r="AR32" s="120"/>
      <c r="BE32" s="309"/>
    </row>
    <row r="33" spans="2:44" s="121" customFormat="1" ht="14.4" hidden="1" customHeight="1">
      <c r="B33" s="120"/>
      <c r="F33" s="113" t="s">
        <v>43</v>
      </c>
      <c r="L33" s="305">
        <v>0</v>
      </c>
      <c r="M33" s="304"/>
      <c r="N33" s="304"/>
      <c r="O33" s="304"/>
      <c r="P33" s="304"/>
      <c r="W33" s="303">
        <f>ROUND(BD54, 2)</f>
        <v>0</v>
      </c>
      <c r="X33" s="304"/>
      <c r="Y33" s="304"/>
      <c r="Z33" s="304"/>
      <c r="AA33" s="304"/>
      <c r="AB33" s="304"/>
      <c r="AC33" s="304"/>
      <c r="AD33" s="304"/>
      <c r="AE33" s="304"/>
      <c r="AK33" s="303">
        <v>0</v>
      </c>
      <c r="AL33" s="304"/>
      <c r="AM33" s="304"/>
      <c r="AN33" s="304"/>
      <c r="AO33" s="304"/>
      <c r="AR33" s="120"/>
    </row>
    <row r="34" spans="2:44" s="117" customFormat="1" ht="6.9" customHeight="1">
      <c r="B34" s="116"/>
      <c r="AR34" s="116"/>
    </row>
    <row r="35" spans="2:44" s="117" customFormat="1" ht="25.95" customHeight="1">
      <c r="B35" s="116"/>
      <c r="C35" s="122"/>
      <c r="D35" s="123" t="s">
        <v>44</v>
      </c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5" t="s">
        <v>45</v>
      </c>
      <c r="U35" s="124"/>
      <c r="V35" s="124"/>
      <c r="W35" s="124"/>
      <c r="X35" s="302" t="s">
        <v>46</v>
      </c>
      <c r="Y35" s="300"/>
      <c r="Z35" s="300"/>
      <c r="AA35" s="300"/>
      <c r="AB35" s="300"/>
      <c r="AC35" s="124"/>
      <c r="AD35" s="124"/>
      <c r="AE35" s="124"/>
      <c r="AF35" s="124"/>
      <c r="AG35" s="124"/>
      <c r="AH35" s="124"/>
      <c r="AI35" s="124"/>
      <c r="AJ35" s="124"/>
      <c r="AK35" s="299">
        <f>SUM(AK26:AK33)</f>
        <v>0</v>
      </c>
      <c r="AL35" s="300"/>
      <c r="AM35" s="300"/>
      <c r="AN35" s="300"/>
      <c r="AO35" s="301"/>
      <c r="AP35" s="122"/>
      <c r="AQ35" s="122"/>
      <c r="AR35" s="116"/>
    </row>
    <row r="36" spans="2:44" s="117" customFormat="1" ht="6.9" customHeight="1">
      <c r="B36" s="116"/>
      <c r="AR36" s="116"/>
    </row>
    <row r="37" spans="2:44" s="117" customFormat="1" ht="6.9" customHeight="1">
      <c r="B37" s="126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16"/>
    </row>
    <row r="41" spans="2:44" s="117" customFormat="1" ht="6.9" customHeight="1">
      <c r="B41" s="128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16"/>
    </row>
    <row r="42" spans="2:44" s="117" customFormat="1" ht="24.9" customHeight="1">
      <c r="B42" s="116"/>
      <c r="C42" s="108" t="s">
        <v>47</v>
      </c>
      <c r="AR42" s="116"/>
    </row>
    <row r="43" spans="2:44" s="117" customFormat="1" ht="6.9" customHeight="1">
      <c r="B43" s="116"/>
      <c r="AR43" s="116"/>
    </row>
    <row r="44" spans="2:44" s="131" customFormat="1" ht="12" customHeight="1">
      <c r="B44" s="130"/>
      <c r="C44" s="113" t="s">
        <v>13</v>
      </c>
      <c r="L44" s="131" t="str">
        <f>K5</f>
        <v>2405021</v>
      </c>
      <c r="AR44" s="130"/>
    </row>
    <row r="45" spans="2:44" s="134" customFormat="1" ht="36.9" customHeight="1">
      <c r="B45" s="132"/>
      <c r="C45" s="133" t="s">
        <v>15</v>
      </c>
      <c r="L45" s="278" t="str">
        <f>K6</f>
        <v>VŠE 3.np, Centrum pro konzultace</v>
      </c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R45" s="132"/>
    </row>
    <row r="46" spans="2:44" s="117" customFormat="1" ht="6.9" customHeight="1">
      <c r="B46" s="116"/>
      <c r="AR46" s="116"/>
    </row>
    <row r="47" spans="2:44" s="117" customFormat="1" ht="12" customHeight="1">
      <c r="B47" s="116"/>
      <c r="C47" s="113" t="s">
        <v>19</v>
      </c>
      <c r="L47" s="135" t="str">
        <f>IF(K8="","",K8)</f>
        <v>Praha</v>
      </c>
      <c r="AI47" s="113" t="s">
        <v>21</v>
      </c>
      <c r="AM47" s="280" t="str">
        <f>IF(AN8= "","",AN8)</f>
        <v>27. 12. 2024</v>
      </c>
      <c r="AN47" s="280"/>
      <c r="AR47" s="116"/>
    </row>
    <row r="48" spans="2:44" s="117" customFormat="1" ht="6.9" customHeight="1">
      <c r="B48" s="116"/>
      <c r="AR48" s="116"/>
    </row>
    <row r="49" spans="1:91" s="117" customFormat="1" ht="15.15" customHeight="1">
      <c r="B49" s="116"/>
      <c r="C49" s="113" t="s">
        <v>23</v>
      </c>
      <c r="L49" s="131" t="str">
        <f>IF(E11= "","",E11)</f>
        <v xml:space="preserve"> </v>
      </c>
      <c r="AI49" s="113" t="s">
        <v>28</v>
      </c>
      <c r="AM49" s="281" t="str">
        <f>IF(E17="","",E17)</f>
        <v xml:space="preserve"> </v>
      </c>
      <c r="AN49" s="282"/>
      <c r="AO49" s="282"/>
      <c r="AP49" s="282"/>
      <c r="AR49" s="116"/>
      <c r="AS49" s="283" t="s">
        <v>48</v>
      </c>
      <c r="AT49" s="284"/>
      <c r="AU49" s="136"/>
      <c r="AV49" s="136"/>
      <c r="AW49" s="136"/>
      <c r="AX49" s="136"/>
      <c r="AY49" s="136"/>
      <c r="AZ49" s="136"/>
      <c r="BA49" s="136"/>
      <c r="BB49" s="136"/>
      <c r="BC49" s="136"/>
      <c r="BD49" s="137"/>
    </row>
    <row r="50" spans="1:91" s="117" customFormat="1" ht="15.15" customHeight="1">
      <c r="B50" s="116"/>
      <c r="C50" s="113" t="s">
        <v>27</v>
      </c>
      <c r="L50" s="131" t="str">
        <f>IF(E14="","",E14)</f>
        <v xml:space="preserve"> Vyplň údaj</v>
      </c>
      <c r="AI50" s="113" t="s">
        <v>30</v>
      </c>
      <c r="AM50" s="281" t="str">
        <f>IF(E20="","",E20)</f>
        <v>Ing. Milan Dušek</v>
      </c>
      <c r="AN50" s="282"/>
      <c r="AO50" s="282"/>
      <c r="AP50" s="282"/>
      <c r="AR50" s="116"/>
      <c r="AS50" s="285"/>
      <c r="AT50" s="286"/>
      <c r="BD50" s="138"/>
    </row>
    <row r="51" spans="1:91" s="117" customFormat="1" ht="10.8" customHeight="1">
      <c r="B51" s="116"/>
      <c r="AR51" s="116"/>
      <c r="AS51" s="285"/>
      <c r="AT51" s="286"/>
      <c r="BD51" s="138"/>
    </row>
    <row r="52" spans="1:91" s="117" customFormat="1" ht="29.25" customHeight="1">
      <c r="B52" s="116"/>
      <c r="C52" s="290" t="s">
        <v>49</v>
      </c>
      <c r="D52" s="291"/>
      <c r="E52" s="291"/>
      <c r="F52" s="291"/>
      <c r="G52" s="291"/>
      <c r="H52" s="139"/>
      <c r="I52" s="292" t="s">
        <v>50</v>
      </c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  <c r="AC52" s="291"/>
      <c r="AD52" s="291"/>
      <c r="AE52" s="291"/>
      <c r="AF52" s="291"/>
      <c r="AG52" s="293" t="s">
        <v>51</v>
      </c>
      <c r="AH52" s="291"/>
      <c r="AI52" s="291"/>
      <c r="AJ52" s="291"/>
      <c r="AK52" s="291"/>
      <c r="AL52" s="291"/>
      <c r="AM52" s="291"/>
      <c r="AN52" s="292" t="s">
        <v>52</v>
      </c>
      <c r="AO52" s="291"/>
      <c r="AP52" s="291"/>
      <c r="AQ52" s="140" t="s">
        <v>53</v>
      </c>
      <c r="AR52" s="116"/>
      <c r="AS52" s="141" t="s">
        <v>54</v>
      </c>
      <c r="AT52" s="142" t="s">
        <v>55</v>
      </c>
      <c r="AU52" s="142" t="s">
        <v>56</v>
      </c>
      <c r="AV52" s="142" t="s">
        <v>57</v>
      </c>
      <c r="AW52" s="142" t="s">
        <v>58</v>
      </c>
      <c r="AX52" s="142" t="s">
        <v>59</v>
      </c>
      <c r="AY52" s="142" t="s">
        <v>60</v>
      </c>
      <c r="AZ52" s="142" t="s">
        <v>61</v>
      </c>
      <c r="BA52" s="142" t="s">
        <v>62</v>
      </c>
      <c r="BB52" s="142" t="s">
        <v>63</v>
      </c>
      <c r="BC52" s="142" t="s">
        <v>64</v>
      </c>
      <c r="BD52" s="143" t="s">
        <v>65</v>
      </c>
    </row>
    <row r="53" spans="1:91" s="117" customFormat="1" ht="10.8" customHeight="1">
      <c r="B53" s="116"/>
      <c r="AR53" s="116"/>
      <c r="AS53" s="144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7"/>
    </row>
    <row r="54" spans="1:91" s="145" customFormat="1" ht="32.4" customHeight="1">
      <c r="B54" s="146"/>
      <c r="C54" s="147" t="s">
        <v>66</v>
      </c>
      <c r="D54" s="148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294">
        <f>ROUND(SUM(AG55:AG63),2)</f>
        <v>0</v>
      </c>
      <c r="AH54" s="294"/>
      <c r="AI54" s="294"/>
      <c r="AJ54" s="294"/>
      <c r="AK54" s="294"/>
      <c r="AL54" s="294"/>
      <c r="AM54" s="294"/>
      <c r="AN54" s="295">
        <f t="shared" ref="AN54:AN63" si="0">SUM(AG54,AT54)</f>
        <v>0</v>
      </c>
      <c r="AO54" s="295"/>
      <c r="AP54" s="295"/>
      <c r="AQ54" s="149" t="s">
        <v>3</v>
      </c>
      <c r="AR54" s="146"/>
      <c r="AS54" s="150">
        <f>ROUND(SUM(AS55:AS63),2)</f>
        <v>0</v>
      </c>
      <c r="AT54" s="151">
        <f t="shared" ref="AT54:AT63" si="1">ROUND(SUM(AV54:AW54),2)</f>
        <v>0</v>
      </c>
      <c r="AU54" s="152">
        <f>ROUND(SUM(AU55:AU63),5)</f>
        <v>1102.2687599999999</v>
      </c>
      <c r="AV54" s="151">
        <f>ROUND(AZ54*L29,2)</f>
        <v>0</v>
      </c>
      <c r="AW54" s="151">
        <f>ROUND(BA54*L30,2)</f>
        <v>0</v>
      </c>
      <c r="AX54" s="151">
        <f>ROUND(BB54*L29,2)</f>
        <v>0</v>
      </c>
      <c r="AY54" s="151">
        <f>ROUND(BC54*L30,2)</f>
        <v>0</v>
      </c>
      <c r="AZ54" s="151">
        <f>ROUND(SUM(AZ55:AZ63),2)</f>
        <v>0</v>
      </c>
      <c r="BA54" s="151">
        <f>ROUND(SUM(BA55:BA63),2)</f>
        <v>0</v>
      </c>
      <c r="BB54" s="151">
        <f>ROUND(SUM(BB55:BB63),2)</f>
        <v>0</v>
      </c>
      <c r="BC54" s="151">
        <f>ROUND(SUM(BC55:BC63),2)</f>
        <v>0</v>
      </c>
      <c r="BD54" s="153">
        <f>ROUND(SUM(BD55:BD63),2)</f>
        <v>0</v>
      </c>
      <c r="BS54" s="154" t="s">
        <v>67</v>
      </c>
      <c r="BT54" s="154" t="s">
        <v>68</v>
      </c>
      <c r="BU54" s="155" t="s">
        <v>69</v>
      </c>
      <c r="BV54" s="154" t="s">
        <v>70</v>
      </c>
      <c r="BW54" s="154" t="s">
        <v>5</v>
      </c>
      <c r="BX54" s="154" t="s">
        <v>71</v>
      </c>
      <c r="CL54" s="154" t="s">
        <v>3</v>
      </c>
    </row>
    <row r="55" spans="1:91" s="165" customFormat="1" ht="16.5" customHeight="1">
      <c r="A55" s="156" t="s">
        <v>72</v>
      </c>
      <c r="B55" s="157"/>
      <c r="C55" s="158"/>
      <c r="D55" s="287" t="s">
        <v>73</v>
      </c>
      <c r="E55" s="287"/>
      <c r="F55" s="287"/>
      <c r="G55" s="287"/>
      <c r="H55" s="287"/>
      <c r="I55" s="159"/>
      <c r="J55" s="287" t="s">
        <v>74</v>
      </c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  <c r="AF55" s="287"/>
      <c r="AG55" s="288">
        <f>'01 - Stavebně architekton...'!J30</f>
        <v>0</v>
      </c>
      <c r="AH55" s="289"/>
      <c r="AI55" s="289"/>
      <c r="AJ55" s="289"/>
      <c r="AK55" s="289"/>
      <c r="AL55" s="289"/>
      <c r="AM55" s="289"/>
      <c r="AN55" s="288">
        <f t="shared" si="0"/>
        <v>0</v>
      </c>
      <c r="AO55" s="289"/>
      <c r="AP55" s="289"/>
      <c r="AQ55" s="160" t="s">
        <v>75</v>
      </c>
      <c r="AR55" s="157"/>
      <c r="AS55" s="161">
        <v>0</v>
      </c>
      <c r="AT55" s="162">
        <f t="shared" si="1"/>
        <v>0</v>
      </c>
      <c r="AU55" s="163">
        <f>'01 - Stavebně architekton...'!P91</f>
        <v>908.69842800000015</v>
      </c>
      <c r="AV55" s="162">
        <f>'01 - Stavebně architekton...'!J33</f>
        <v>0</v>
      </c>
      <c r="AW55" s="162">
        <f>'01 - Stavebně architekton...'!J34</f>
        <v>0</v>
      </c>
      <c r="AX55" s="162">
        <f>'01 - Stavebně architekton...'!J35</f>
        <v>0</v>
      </c>
      <c r="AY55" s="162">
        <f>'01 - Stavebně architekton...'!J36</f>
        <v>0</v>
      </c>
      <c r="AZ55" s="162">
        <f>'01 - Stavebně architekton...'!F33</f>
        <v>0</v>
      </c>
      <c r="BA55" s="162">
        <f>'01 - Stavebně architekton...'!F34</f>
        <v>0</v>
      </c>
      <c r="BB55" s="162">
        <f>'01 - Stavebně architekton...'!F35</f>
        <v>0</v>
      </c>
      <c r="BC55" s="162">
        <f>'01 - Stavebně architekton...'!F36</f>
        <v>0</v>
      </c>
      <c r="BD55" s="164">
        <f>'01 - Stavebně architekton...'!F37</f>
        <v>0</v>
      </c>
      <c r="BT55" s="166" t="s">
        <v>76</v>
      </c>
      <c r="BV55" s="166" t="s">
        <v>70</v>
      </c>
      <c r="BW55" s="166" t="s">
        <v>77</v>
      </c>
      <c r="BX55" s="166" t="s">
        <v>5</v>
      </c>
      <c r="CL55" s="166" t="s">
        <v>3</v>
      </c>
      <c r="CM55" s="166" t="s">
        <v>78</v>
      </c>
    </row>
    <row r="56" spans="1:91" s="165" customFormat="1" ht="16.5" customHeight="1">
      <c r="A56" s="156" t="s">
        <v>72</v>
      </c>
      <c r="B56" s="157"/>
      <c r="C56" s="158"/>
      <c r="D56" s="287" t="s">
        <v>79</v>
      </c>
      <c r="E56" s="287"/>
      <c r="F56" s="287"/>
      <c r="G56" s="287"/>
      <c r="H56" s="287"/>
      <c r="I56" s="159"/>
      <c r="J56" s="287" t="s">
        <v>80</v>
      </c>
      <c r="K56" s="287"/>
      <c r="L56" s="287"/>
      <c r="M56" s="287"/>
      <c r="N56" s="287"/>
      <c r="O56" s="287"/>
      <c r="P56" s="287"/>
      <c r="Q56" s="287"/>
      <c r="R56" s="287"/>
      <c r="S56" s="287"/>
      <c r="T56" s="287"/>
      <c r="U56" s="287"/>
      <c r="V56" s="287"/>
      <c r="W56" s="287"/>
      <c r="X56" s="287"/>
      <c r="Y56" s="287"/>
      <c r="Z56" s="287"/>
      <c r="AA56" s="287"/>
      <c r="AB56" s="287"/>
      <c r="AC56" s="287"/>
      <c r="AD56" s="287"/>
      <c r="AE56" s="287"/>
      <c r="AF56" s="287"/>
      <c r="AG56" s="288">
        <f>'02a - Kanalizace'!J30</f>
        <v>0</v>
      </c>
      <c r="AH56" s="289"/>
      <c r="AI56" s="289"/>
      <c r="AJ56" s="289"/>
      <c r="AK56" s="289"/>
      <c r="AL56" s="289"/>
      <c r="AM56" s="289"/>
      <c r="AN56" s="288">
        <f t="shared" si="0"/>
        <v>0</v>
      </c>
      <c r="AO56" s="289"/>
      <c r="AP56" s="289"/>
      <c r="AQ56" s="160" t="s">
        <v>75</v>
      </c>
      <c r="AR56" s="157"/>
      <c r="AS56" s="161">
        <v>0</v>
      </c>
      <c r="AT56" s="162">
        <f t="shared" si="1"/>
        <v>0</v>
      </c>
      <c r="AU56" s="163">
        <f>'02a - Kanalizace'!P87</f>
        <v>48.525297999999992</v>
      </c>
      <c r="AV56" s="162">
        <f>'02a - Kanalizace'!J33</f>
        <v>0</v>
      </c>
      <c r="AW56" s="162">
        <f>'02a - Kanalizace'!J34</f>
        <v>0</v>
      </c>
      <c r="AX56" s="162">
        <f>'02a - Kanalizace'!J35</f>
        <v>0</v>
      </c>
      <c r="AY56" s="162">
        <f>'02a - Kanalizace'!J36</f>
        <v>0</v>
      </c>
      <c r="AZ56" s="162">
        <f>'02a - Kanalizace'!F33</f>
        <v>0</v>
      </c>
      <c r="BA56" s="162">
        <f>'02a - Kanalizace'!F34</f>
        <v>0</v>
      </c>
      <c r="BB56" s="162">
        <f>'02a - Kanalizace'!F35</f>
        <v>0</v>
      </c>
      <c r="BC56" s="162">
        <f>'02a - Kanalizace'!F36</f>
        <v>0</v>
      </c>
      <c r="BD56" s="164">
        <f>'02a - Kanalizace'!F37</f>
        <v>0</v>
      </c>
      <c r="BT56" s="166" t="s">
        <v>76</v>
      </c>
      <c r="BV56" s="166" t="s">
        <v>70</v>
      </c>
      <c r="BW56" s="166" t="s">
        <v>81</v>
      </c>
      <c r="BX56" s="166" t="s">
        <v>5</v>
      </c>
      <c r="CL56" s="166" t="s">
        <v>3</v>
      </c>
      <c r="CM56" s="166" t="s">
        <v>78</v>
      </c>
    </row>
    <row r="57" spans="1:91" s="165" customFormat="1" ht="16.5" customHeight="1">
      <c r="A57" s="156" t="s">
        <v>72</v>
      </c>
      <c r="B57" s="157"/>
      <c r="C57" s="158"/>
      <c r="D57" s="287" t="s">
        <v>82</v>
      </c>
      <c r="E57" s="287"/>
      <c r="F57" s="287"/>
      <c r="G57" s="287"/>
      <c r="H57" s="287"/>
      <c r="I57" s="159"/>
      <c r="J57" s="287" t="s">
        <v>83</v>
      </c>
      <c r="K57" s="287"/>
      <c r="L57" s="287"/>
      <c r="M57" s="287"/>
      <c r="N57" s="287"/>
      <c r="O57" s="287"/>
      <c r="P57" s="287"/>
      <c r="Q57" s="287"/>
      <c r="R57" s="287"/>
      <c r="S57" s="287"/>
      <c r="T57" s="287"/>
      <c r="U57" s="287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  <c r="AF57" s="287"/>
      <c r="AG57" s="288">
        <f>'02b - Vodovod'!J30</f>
        <v>0</v>
      </c>
      <c r="AH57" s="289"/>
      <c r="AI57" s="289"/>
      <c r="AJ57" s="289"/>
      <c r="AK57" s="289"/>
      <c r="AL57" s="289"/>
      <c r="AM57" s="289"/>
      <c r="AN57" s="288">
        <f t="shared" si="0"/>
        <v>0</v>
      </c>
      <c r="AO57" s="289"/>
      <c r="AP57" s="289"/>
      <c r="AQ57" s="160" t="s">
        <v>75</v>
      </c>
      <c r="AR57" s="157"/>
      <c r="AS57" s="161">
        <v>0</v>
      </c>
      <c r="AT57" s="162">
        <f t="shared" si="1"/>
        <v>0</v>
      </c>
      <c r="AU57" s="163">
        <f>'02b - Vodovod'!P85</f>
        <v>62.433030000000002</v>
      </c>
      <c r="AV57" s="162">
        <f>'02b - Vodovod'!J33</f>
        <v>0</v>
      </c>
      <c r="AW57" s="162">
        <f>'02b - Vodovod'!J34</f>
        <v>0</v>
      </c>
      <c r="AX57" s="162">
        <f>'02b - Vodovod'!J35</f>
        <v>0</v>
      </c>
      <c r="AY57" s="162">
        <f>'02b - Vodovod'!J36</f>
        <v>0</v>
      </c>
      <c r="AZ57" s="162">
        <f>'02b - Vodovod'!F33</f>
        <v>0</v>
      </c>
      <c r="BA57" s="162">
        <f>'02b - Vodovod'!F34</f>
        <v>0</v>
      </c>
      <c r="BB57" s="162">
        <f>'02b - Vodovod'!F35</f>
        <v>0</v>
      </c>
      <c r="BC57" s="162">
        <f>'02b - Vodovod'!F36</f>
        <v>0</v>
      </c>
      <c r="BD57" s="164">
        <f>'02b - Vodovod'!F37</f>
        <v>0</v>
      </c>
      <c r="BT57" s="166" t="s">
        <v>76</v>
      </c>
      <c r="BV57" s="166" t="s">
        <v>70</v>
      </c>
      <c r="BW57" s="166" t="s">
        <v>84</v>
      </c>
      <c r="BX57" s="166" t="s">
        <v>5</v>
      </c>
      <c r="CL57" s="166" t="s">
        <v>3</v>
      </c>
      <c r="CM57" s="166" t="s">
        <v>78</v>
      </c>
    </row>
    <row r="58" spans="1:91" s="165" customFormat="1" ht="16.5" customHeight="1">
      <c r="A58" s="156" t="s">
        <v>72</v>
      </c>
      <c r="B58" s="157"/>
      <c r="C58" s="158"/>
      <c r="D58" s="287" t="s">
        <v>85</v>
      </c>
      <c r="E58" s="287"/>
      <c r="F58" s="287"/>
      <c r="G58" s="287"/>
      <c r="H58" s="287"/>
      <c r="I58" s="159"/>
      <c r="J58" s="287" t="s">
        <v>86</v>
      </c>
      <c r="K58" s="287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  <c r="AF58" s="287"/>
      <c r="AG58" s="288">
        <f>'03 - VZT'!J30</f>
        <v>0</v>
      </c>
      <c r="AH58" s="289"/>
      <c r="AI58" s="289"/>
      <c r="AJ58" s="289"/>
      <c r="AK58" s="289"/>
      <c r="AL58" s="289"/>
      <c r="AM58" s="289"/>
      <c r="AN58" s="288">
        <f t="shared" si="0"/>
        <v>0</v>
      </c>
      <c r="AO58" s="289"/>
      <c r="AP58" s="289"/>
      <c r="AQ58" s="160" t="s">
        <v>75</v>
      </c>
      <c r="AR58" s="157"/>
      <c r="AS58" s="161">
        <v>0</v>
      </c>
      <c r="AT58" s="162">
        <f t="shared" si="1"/>
        <v>0</v>
      </c>
      <c r="AU58" s="163">
        <f>'03 - VZT'!P86</f>
        <v>13.156499999999999</v>
      </c>
      <c r="AV58" s="162">
        <f>'03 - VZT'!J33</f>
        <v>0</v>
      </c>
      <c r="AW58" s="162">
        <f>'03 - VZT'!J34</f>
        <v>0</v>
      </c>
      <c r="AX58" s="162">
        <f>'03 - VZT'!J35</f>
        <v>0</v>
      </c>
      <c r="AY58" s="162">
        <f>'03 - VZT'!J36</f>
        <v>0</v>
      </c>
      <c r="AZ58" s="162">
        <f>'03 - VZT'!F33</f>
        <v>0</v>
      </c>
      <c r="BA58" s="162">
        <f>'03 - VZT'!F34</f>
        <v>0</v>
      </c>
      <c r="BB58" s="162">
        <f>'03 - VZT'!F35</f>
        <v>0</v>
      </c>
      <c r="BC58" s="162">
        <f>'03 - VZT'!F36</f>
        <v>0</v>
      </c>
      <c r="BD58" s="164">
        <f>'03 - VZT'!F37</f>
        <v>0</v>
      </c>
      <c r="BT58" s="166" t="s">
        <v>76</v>
      </c>
      <c r="BV58" s="166" t="s">
        <v>70</v>
      </c>
      <c r="BW58" s="166" t="s">
        <v>87</v>
      </c>
      <c r="BX58" s="166" t="s">
        <v>5</v>
      </c>
      <c r="CL58" s="166" t="s">
        <v>3</v>
      </c>
      <c r="CM58" s="166" t="s">
        <v>78</v>
      </c>
    </row>
    <row r="59" spans="1:91" s="165" customFormat="1" ht="16.5" customHeight="1">
      <c r="A59" s="156" t="s">
        <v>72</v>
      </c>
      <c r="B59" s="157"/>
      <c r="C59" s="158"/>
      <c r="D59" s="287" t="s">
        <v>88</v>
      </c>
      <c r="E59" s="287"/>
      <c r="F59" s="287"/>
      <c r="G59" s="287"/>
      <c r="H59" s="287"/>
      <c r="I59" s="159"/>
      <c r="J59" s="287" t="s">
        <v>89</v>
      </c>
      <c r="K59" s="287"/>
      <c r="L59" s="287"/>
      <c r="M59" s="287"/>
      <c r="N59" s="287"/>
      <c r="O59" s="287"/>
      <c r="P59" s="287"/>
      <c r="Q59" s="287"/>
      <c r="R59" s="287"/>
      <c r="S59" s="287"/>
      <c r="T59" s="287"/>
      <c r="U59" s="287"/>
      <c r="V59" s="287"/>
      <c r="W59" s="287"/>
      <c r="X59" s="287"/>
      <c r="Y59" s="287"/>
      <c r="Z59" s="287"/>
      <c r="AA59" s="287"/>
      <c r="AB59" s="287"/>
      <c r="AC59" s="287"/>
      <c r="AD59" s="287"/>
      <c r="AE59" s="287"/>
      <c r="AF59" s="287"/>
      <c r="AG59" s="288">
        <f>'06 - ÚT'!J30</f>
        <v>0</v>
      </c>
      <c r="AH59" s="289"/>
      <c r="AI59" s="289"/>
      <c r="AJ59" s="289"/>
      <c r="AK59" s="289"/>
      <c r="AL59" s="289"/>
      <c r="AM59" s="289"/>
      <c r="AN59" s="288">
        <f t="shared" si="0"/>
        <v>0</v>
      </c>
      <c r="AO59" s="289"/>
      <c r="AP59" s="289"/>
      <c r="AQ59" s="160" t="s">
        <v>75</v>
      </c>
      <c r="AR59" s="157"/>
      <c r="AS59" s="161">
        <v>0</v>
      </c>
      <c r="AT59" s="162">
        <f t="shared" si="1"/>
        <v>0</v>
      </c>
      <c r="AU59" s="163">
        <f>'06 - ÚT'!P81</f>
        <v>13.695</v>
      </c>
      <c r="AV59" s="162">
        <f>'06 - ÚT'!J33</f>
        <v>0</v>
      </c>
      <c r="AW59" s="162">
        <f>'06 - ÚT'!J34</f>
        <v>0</v>
      </c>
      <c r="AX59" s="162">
        <f>'06 - ÚT'!J35</f>
        <v>0</v>
      </c>
      <c r="AY59" s="162">
        <f>'06 - ÚT'!J36</f>
        <v>0</v>
      </c>
      <c r="AZ59" s="162">
        <f>'06 - ÚT'!F33</f>
        <v>0</v>
      </c>
      <c r="BA59" s="162">
        <f>'06 - ÚT'!F34</f>
        <v>0</v>
      </c>
      <c r="BB59" s="162">
        <f>'06 - ÚT'!F35</f>
        <v>0</v>
      </c>
      <c r="BC59" s="162">
        <f>'06 - ÚT'!F36</f>
        <v>0</v>
      </c>
      <c r="BD59" s="164">
        <f>'06 - ÚT'!F37</f>
        <v>0</v>
      </c>
      <c r="BT59" s="166" t="s">
        <v>76</v>
      </c>
      <c r="BV59" s="166" t="s">
        <v>70</v>
      </c>
      <c r="BW59" s="166" t="s">
        <v>90</v>
      </c>
      <c r="BX59" s="166" t="s">
        <v>5</v>
      </c>
      <c r="CL59" s="166" t="s">
        <v>3</v>
      </c>
      <c r="CM59" s="166" t="s">
        <v>78</v>
      </c>
    </row>
    <row r="60" spans="1:91" s="165" customFormat="1" ht="16.5" customHeight="1">
      <c r="A60" s="156" t="s">
        <v>72</v>
      </c>
      <c r="B60" s="157"/>
      <c r="C60" s="158"/>
      <c r="D60" s="287" t="s">
        <v>91</v>
      </c>
      <c r="E60" s="287"/>
      <c r="F60" s="287"/>
      <c r="G60" s="287"/>
      <c r="H60" s="287"/>
      <c r="I60" s="159"/>
      <c r="J60" s="287" t="s">
        <v>92</v>
      </c>
      <c r="K60" s="287"/>
      <c r="L60" s="287"/>
      <c r="M60" s="287"/>
      <c r="N60" s="287"/>
      <c r="O60" s="287"/>
      <c r="P60" s="287"/>
      <c r="Q60" s="287"/>
      <c r="R60" s="287"/>
      <c r="S60" s="287"/>
      <c r="T60" s="287"/>
      <c r="U60" s="287"/>
      <c r="V60" s="287"/>
      <c r="W60" s="287"/>
      <c r="X60" s="287"/>
      <c r="Y60" s="287"/>
      <c r="Z60" s="287"/>
      <c r="AA60" s="287"/>
      <c r="AB60" s="287"/>
      <c r="AC60" s="287"/>
      <c r="AD60" s="287"/>
      <c r="AE60" s="287"/>
      <c r="AF60" s="287"/>
      <c r="AG60" s="288">
        <f>'061 - MaR'!J30</f>
        <v>0</v>
      </c>
      <c r="AH60" s="289"/>
      <c r="AI60" s="289"/>
      <c r="AJ60" s="289"/>
      <c r="AK60" s="289"/>
      <c r="AL60" s="289"/>
      <c r="AM60" s="289"/>
      <c r="AN60" s="288">
        <f t="shared" si="0"/>
        <v>0</v>
      </c>
      <c r="AO60" s="289"/>
      <c r="AP60" s="289"/>
      <c r="AQ60" s="160" t="s">
        <v>75</v>
      </c>
      <c r="AR60" s="157"/>
      <c r="AS60" s="161">
        <v>0</v>
      </c>
      <c r="AT60" s="162">
        <f t="shared" si="1"/>
        <v>0</v>
      </c>
      <c r="AU60" s="163">
        <f>'061 - MaR'!P83</f>
        <v>22.54</v>
      </c>
      <c r="AV60" s="162">
        <f>'061 - MaR'!J33</f>
        <v>0</v>
      </c>
      <c r="AW60" s="162">
        <f>'061 - MaR'!J34</f>
        <v>0</v>
      </c>
      <c r="AX60" s="162">
        <f>'061 - MaR'!J35</f>
        <v>0</v>
      </c>
      <c r="AY60" s="162">
        <f>'061 - MaR'!J36</f>
        <v>0</v>
      </c>
      <c r="AZ60" s="162">
        <f>'061 - MaR'!F33</f>
        <v>0</v>
      </c>
      <c r="BA60" s="162">
        <f>'061 - MaR'!F34</f>
        <v>0</v>
      </c>
      <c r="BB60" s="162">
        <f>'061 - MaR'!F35</f>
        <v>0</v>
      </c>
      <c r="BC60" s="162">
        <f>'061 - MaR'!F36</f>
        <v>0</v>
      </c>
      <c r="BD60" s="164">
        <f>'061 - MaR'!F37</f>
        <v>0</v>
      </c>
      <c r="BT60" s="166" t="s">
        <v>76</v>
      </c>
      <c r="BV60" s="166" t="s">
        <v>70</v>
      </c>
      <c r="BW60" s="166" t="s">
        <v>93</v>
      </c>
      <c r="BX60" s="166" t="s">
        <v>5</v>
      </c>
      <c r="CL60" s="166" t="s">
        <v>3</v>
      </c>
      <c r="CM60" s="166" t="s">
        <v>78</v>
      </c>
    </row>
    <row r="61" spans="1:91" s="165" customFormat="1" ht="16.5" customHeight="1">
      <c r="A61" s="156" t="s">
        <v>72</v>
      </c>
      <c r="B61" s="157"/>
      <c r="C61" s="158"/>
      <c r="D61" s="287" t="s">
        <v>94</v>
      </c>
      <c r="E61" s="287"/>
      <c r="F61" s="287"/>
      <c r="G61" s="287"/>
      <c r="H61" s="287"/>
      <c r="I61" s="159"/>
      <c r="J61" s="287" t="s">
        <v>95</v>
      </c>
      <c r="K61" s="287"/>
      <c r="L61" s="287"/>
      <c r="M61" s="287"/>
      <c r="N61" s="287"/>
      <c r="O61" s="287"/>
      <c r="P61" s="287"/>
      <c r="Q61" s="287"/>
      <c r="R61" s="287"/>
      <c r="S61" s="287"/>
      <c r="T61" s="287"/>
      <c r="U61" s="287"/>
      <c r="V61" s="287"/>
      <c r="W61" s="287"/>
      <c r="X61" s="287"/>
      <c r="Y61" s="287"/>
      <c r="Z61" s="287"/>
      <c r="AA61" s="287"/>
      <c r="AB61" s="287"/>
      <c r="AC61" s="287"/>
      <c r="AD61" s="287"/>
      <c r="AE61" s="287"/>
      <c r="AF61" s="287"/>
      <c r="AG61" s="288">
        <f>'07 - Slaboproud'!J30</f>
        <v>0</v>
      </c>
      <c r="AH61" s="289"/>
      <c r="AI61" s="289"/>
      <c r="AJ61" s="289"/>
      <c r="AK61" s="289"/>
      <c r="AL61" s="289"/>
      <c r="AM61" s="289"/>
      <c r="AN61" s="288">
        <f t="shared" si="0"/>
        <v>0</v>
      </c>
      <c r="AO61" s="289"/>
      <c r="AP61" s="289"/>
      <c r="AQ61" s="160" t="s">
        <v>75</v>
      </c>
      <c r="AR61" s="157"/>
      <c r="AS61" s="161">
        <v>0</v>
      </c>
      <c r="AT61" s="162">
        <f t="shared" si="1"/>
        <v>0</v>
      </c>
      <c r="AU61" s="163">
        <f>'07 - Slaboproud'!P83</f>
        <v>13.156499999999999</v>
      </c>
      <c r="AV61" s="162">
        <f>'07 - Slaboproud'!J33</f>
        <v>0</v>
      </c>
      <c r="AW61" s="162">
        <f>'07 - Slaboproud'!J34</f>
        <v>0</v>
      </c>
      <c r="AX61" s="162">
        <f>'07 - Slaboproud'!J35</f>
        <v>0</v>
      </c>
      <c r="AY61" s="162">
        <f>'07 - Slaboproud'!J36</f>
        <v>0</v>
      </c>
      <c r="AZ61" s="162">
        <f>'07 - Slaboproud'!F33</f>
        <v>0</v>
      </c>
      <c r="BA61" s="162">
        <f>'07 - Slaboproud'!F34</f>
        <v>0</v>
      </c>
      <c r="BB61" s="162">
        <f>'07 - Slaboproud'!F35</f>
        <v>0</v>
      </c>
      <c r="BC61" s="162">
        <f>'07 - Slaboproud'!F36</f>
        <v>0</v>
      </c>
      <c r="BD61" s="164">
        <f>'07 - Slaboproud'!F37</f>
        <v>0</v>
      </c>
      <c r="BT61" s="166" t="s">
        <v>76</v>
      </c>
      <c r="BV61" s="166" t="s">
        <v>70</v>
      </c>
      <c r="BW61" s="166" t="s">
        <v>96</v>
      </c>
      <c r="BX61" s="166" t="s">
        <v>5</v>
      </c>
      <c r="CL61" s="166" t="s">
        <v>3</v>
      </c>
      <c r="CM61" s="166" t="s">
        <v>78</v>
      </c>
    </row>
    <row r="62" spans="1:91" s="165" customFormat="1" ht="16.5" customHeight="1">
      <c r="A62" s="156" t="s">
        <v>72</v>
      </c>
      <c r="B62" s="157"/>
      <c r="C62" s="158"/>
      <c r="D62" s="287" t="s">
        <v>97</v>
      </c>
      <c r="E62" s="287"/>
      <c r="F62" s="287"/>
      <c r="G62" s="287"/>
      <c r="H62" s="287"/>
      <c r="I62" s="159"/>
      <c r="J62" s="287" t="s">
        <v>98</v>
      </c>
      <c r="K62" s="287"/>
      <c r="L62" s="287"/>
      <c r="M62" s="287"/>
      <c r="N62" s="287"/>
      <c r="O62" s="287"/>
      <c r="P62" s="287"/>
      <c r="Q62" s="287"/>
      <c r="R62" s="287"/>
      <c r="S62" s="287"/>
      <c r="T62" s="287"/>
      <c r="U62" s="287"/>
      <c r="V62" s="287"/>
      <c r="W62" s="287"/>
      <c r="X62" s="287"/>
      <c r="Y62" s="287"/>
      <c r="Z62" s="287"/>
      <c r="AA62" s="287"/>
      <c r="AB62" s="287"/>
      <c r="AC62" s="287"/>
      <c r="AD62" s="287"/>
      <c r="AE62" s="287"/>
      <c r="AF62" s="287"/>
      <c r="AG62" s="288">
        <f>'08 - Silnoproud a hromosvod'!J30</f>
        <v>0</v>
      </c>
      <c r="AH62" s="289"/>
      <c r="AI62" s="289"/>
      <c r="AJ62" s="289"/>
      <c r="AK62" s="289"/>
      <c r="AL62" s="289"/>
      <c r="AM62" s="289"/>
      <c r="AN62" s="288">
        <f t="shared" si="0"/>
        <v>0</v>
      </c>
      <c r="AO62" s="289"/>
      <c r="AP62" s="289"/>
      <c r="AQ62" s="160" t="s">
        <v>75</v>
      </c>
      <c r="AR62" s="157"/>
      <c r="AS62" s="161">
        <v>0</v>
      </c>
      <c r="AT62" s="162">
        <f t="shared" si="1"/>
        <v>0</v>
      </c>
      <c r="AU62" s="163">
        <f>'08 - Silnoproud a hromosvod'!P86</f>
        <v>20.064</v>
      </c>
      <c r="AV62" s="162">
        <f>'08 - Silnoproud a hromosvod'!J33</f>
        <v>0</v>
      </c>
      <c r="AW62" s="162">
        <f>'08 - Silnoproud a hromosvod'!J34</f>
        <v>0</v>
      </c>
      <c r="AX62" s="162">
        <f>'08 - Silnoproud a hromosvod'!J35</f>
        <v>0</v>
      </c>
      <c r="AY62" s="162">
        <f>'08 - Silnoproud a hromosvod'!J36</f>
        <v>0</v>
      </c>
      <c r="AZ62" s="162">
        <f>'08 - Silnoproud a hromosvod'!F33</f>
        <v>0</v>
      </c>
      <c r="BA62" s="162">
        <f>'08 - Silnoproud a hromosvod'!F34</f>
        <v>0</v>
      </c>
      <c r="BB62" s="162">
        <f>'08 - Silnoproud a hromosvod'!F35</f>
        <v>0</v>
      </c>
      <c r="BC62" s="162">
        <f>'08 - Silnoproud a hromosvod'!F36</f>
        <v>0</v>
      </c>
      <c r="BD62" s="164">
        <f>'08 - Silnoproud a hromosvod'!F37</f>
        <v>0</v>
      </c>
      <c r="BT62" s="166" t="s">
        <v>76</v>
      </c>
      <c r="BV62" s="166" t="s">
        <v>70</v>
      </c>
      <c r="BW62" s="166" t="s">
        <v>99</v>
      </c>
      <c r="BX62" s="166" t="s">
        <v>5</v>
      </c>
      <c r="CL62" s="166" t="s">
        <v>3</v>
      </c>
      <c r="CM62" s="166" t="s">
        <v>78</v>
      </c>
    </row>
    <row r="63" spans="1:91" s="165" customFormat="1" ht="16.5" customHeight="1">
      <c r="A63" s="156" t="s">
        <v>72</v>
      </c>
      <c r="B63" s="157"/>
      <c r="C63" s="158"/>
      <c r="D63" s="287" t="s">
        <v>100</v>
      </c>
      <c r="E63" s="287"/>
      <c r="F63" s="287"/>
      <c r="G63" s="287"/>
      <c r="H63" s="287"/>
      <c r="I63" s="159"/>
      <c r="J63" s="287" t="s">
        <v>101</v>
      </c>
      <c r="K63" s="287"/>
      <c r="L63" s="287"/>
      <c r="M63" s="287"/>
      <c r="N63" s="287"/>
      <c r="O63" s="287"/>
      <c r="P63" s="287"/>
      <c r="Q63" s="287"/>
      <c r="R63" s="287"/>
      <c r="S63" s="287"/>
      <c r="T63" s="287"/>
      <c r="U63" s="287"/>
      <c r="V63" s="287"/>
      <c r="W63" s="287"/>
      <c r="X63" s="287"/>
      <c r="Y63" s="287"/>
      <c r="Z63" s="287"/>
      <c r="AA63" s="287"/>
      <c r="AB63" s="287"/>
      <c r="AC63" s="287"/>
      <c r="AD63" s="287"/>
      <c r="AE63" s="287"/>
      <c r="AF63" s="287"/>
      <c r="AG63" s="288">
        <f>'09 - VRN'!J30</f>
        <v>0</v>
      </c>
      <c r="AH63" s="289"/>
      <c r="AI63" s="289"/>
      <c r="AJ63" s="289"/>
      <c r="AK63" s="289"/>
      <c r="AL63" s="289"/>
      <c r="AM63" s="289"/>
      <c r="AN63" s="288">
        <f t="shared" si="0"/>
        <v>0</v>
      </c>
      <c r="AO63" s="289"/>
      <c r="AP63" s="289"/>
      <c r="AQ63" s="160" t="s">
        <v>102</v>
      </c>
      <c r="AR63" s="157"/>
      <c r="AS63" s="167">
        <v>0</v>
      </c>
      <c r="AT63" s="168">
        <f t="shared" si="1"/>
        <v>0</v>
      </c>
      <c r="AU63" s="169">
        <f>'09 - VRN'!P84</f>
        <v>0</v>
      </c>
      <c r="AV63" s="168">
        <f>'09 - VRN'!J33</f>
        <v>0</v>
      </c>
      <c r="AW63" s="168">
        <f>'09 - VRN'!J34</f>
        <v>0</v>
      </c>
      <c r="AX63" s="168">
        <f>'09 - VRN'!J35</f>
        <v>0</v>
      </c>
      <c r="AY63" s="168">
        <f>'09 - VRN'!J36</f>
        <v>0</v>
      </c>
      <c r="AZ63" s="168">
        <f>'09 - VRN'!F33</f>
        <v>0</v>
      </c>
      <c r="BA63" s="168">
        <f>'09 - VRN'!F34</f>
        <v>0</v>
      </c>
      <c r="BB63" s="168">
        <f>'09 - VRN'!F35</f>
        <v>0</v>
      </c>
      <c r="BC63" s="168">
        <f>'09 - VRN'!F36</f>
        <v>0</v>
      </c>
      <c r="BD63" s="170">
        <f>'09 - VRN'!F37</f>
        <v>0</v>
      </c>
      <c r="BT63" s="166" t="s">
        <v>76</v>
      </c>
      <c r="BV63" s="166" t="s">
        <v>70</v>
      </c>
      <c r="BW63" s="166" t="s">
        <v>103</v>
      </c>
      <c r="BX63" s="166" t="s">
        <v>5</v>
      </c>
      <c r="CL63" s="166" t="s">
        <v>3</v>
      </c>
      <c r="CM63" s="166" t="s">
        <v>78</v>
      </c>
    </row>
    <row r="64" spans="1:91" s="117" customFormat="1" ht="30" customHeight="1">
      <c r="B64" s="116"/>
      <c r="AR64" s="116"/>
    </row>
    <row r="65" spans="2:44" s="117" customFormat="1" ht="6.9" customHeight="1">
      <c r="B65" s="126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7"/>
      <c r="AH65" s="127"/>
      <c r="AI65" s="127"/>
      <c r="AJ65" s="127"/>
      <c r="AK65" s="127"/>
      <c r="AL65" s="127"/>
      <c r="AM65" s="127"/>
      <c r="AN65" s="127"/>
      <c r="AO65" s="127"/>
      <c r="AP65" s="127"/>
      <c r="AQ65" s="127"/>
      <c r="AR65" s="116"/>
    </row>
  </sheetData>
  <sheetProtection password="CA50" sheet="1" objects="1" scenarios="1"/>
  <mergeCells count="75">
    <mergeCell ref="E14:AJ14"/>
    <mergeCell ref="BE5:BE32"/>
    <mergeCell ref="AR2:BE2"/>
    <mergeCell ref="E24:AK24"/>
    <mergeCell ref="L33:P33"/>
    <mergeCell ref="W33:AE33"/>
    <mergeCell ref="AK33:AO33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W28:AE28"/>
    <mergeCell ref="AK28:AO28"/>
    <mergeCell ref="AN56:AP56"/>
    <mergeCell ref="AG56:AM56"/>
    <mergeCell ref="AN62:AP62"/>
    <mergeCell ref="AG62:AM62"/>
    <mergeCell ref="D62:H62"/>
    <mergeCell ref="J62:AF62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AN63:AP63"/>
    <mergeCell ref="AG63:AM63"/>
    <mergeCell ref="D63:H63"/>
    <mergeCell ref="J63:AF63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G54:AM54"/>
    <mergeCell ref="AN54:AP54"/>
    <mergeCell ref="J56:AF56"/>
    <mergeCell ref="D56:H56"/>
    <mergeCell ref="L45:AO45"/>
    <mergeCell ref="AM47:AN47"/>
    <mergeCell ref="AM49:AP49"/>
    <mergeCell ref="AS49:AT51"/>
    <mergeCell ref="AM50:AP50"/>
  </mergeCells>
  <hyperlinks>
    <hyperlink ref="A55" location="'01 - Stavebně architekton...'!C2" display="/"/>
    <hyperlink ref="A56" location="'02a - Kanalizace'!C2" display="/"/>
    <hyperlink ref="A57" location="'02b - Vodovod'!C2" display="/"/>
    <hyperlink ref="A58" location="'03 - VZT'!C2" display="/"/>
    <hyperlink ref="A59" location="'06 - ÚT'!C2" display="/"/>
    <hyperlink ref="A60" location="'061 - MaR'!C2" display="/"/>
    <hyperlink ref="A61" location="'07 - Slaboproud'!C2" display="/"/>
    <hyperlink ref="A62" location="'08 - Silnoproud a hromosvod'!C2" display="/"/>
    <hyperlink ref="A63" location="'09 - VRN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8"/>
  <sheetViews>
    <sheetView showGridLines="0" workbookViewId="0">
      <selection activeCell="D2" sqref="D2"/>
    </sheetView>
  </sheetViews>
  <sheetFormatPr defaultRowHeight="10.199999999999999"/>
  <cols>
    <col min="1" max="1" width="8.28515625" style="103" customWidth="1"/>
    <col min="2" max="2" width="1.140625" style="103" customWidth="1"/>
    <col min="3" max="3" width="4.140625" style="103" customWidth="1"/>
    <col min="4" max="4" width="4.28515625" style="103" customWidth="1"/>
    <col min="5" max="5" width="17.140625" style="103" customWidth="1"/>
    <col min="6" max="6" width="100.85546875" style="103" customWidth="1"/>
    <col min="7" max="7" width="7.42578125" style="103" customWidth="1"/>
    <col min="8" max="8" width="14" style="103" customWidth="1"/>
    <col min="9" max="9" width="15.85546875" style="103" customWidth="1"/>
    <col min="10" max="11" width="22.28515625" style="103" customWidth="1"/>
    <col min="12" max="12" width="9.28515625" style="103" customWidth="1"/>
    <col min="13" max="13" width="10.85546875" style="103" hidden="1" customWidth="1"/>
    <col min="14" max="14" width="9.28515625" style="103" hidden="1"/>
    <col min="15" max="20" width="14.140625" style="103" hidden="1" customWidth="1"/>
    <col min="21" max="21" width="16.28515625" style="103" hidden="1" customWidth="1"/>
    <col min="22" max="22" width="12.28515625" style="103" customWidth="1"/>
    <col min="23" max="23" width="16.28515625" style="103" customWidth="1"/>
    <col min="24" max="24" width="12.28515625" style="103" customWidth="1"/>
    <col min="25" max="25" width="15" style="103" customWidth="1"/>
    <col min="26" max="26" width="11" style="103" customWidth="1"/>
    <col min="27" max="27" width="15" style="103" customWidth="1"/>
    <col min="28" max="28" width="16.28515625" style="103" customWidth="1"/>
    <col min="29" max="29" width="11" style="103" customWidth="1"/>
    <col min="30" max="30" width="15" style="103" customWidth="1"/>
    <col min="31" max="31" width="16.28515625" style="103" customWidth="1"/>
    <col min="32" max="43" width="9.140625" style="103"/>
    <col min="44" max="65" width="9.28515625" style="103" hidden="1"/>
    <col min="66" max="16384" width="9.140625" style="103"/>
  </cols>
  <sheetData>
    <row r="2" spans="2:46" ht="36.9" customHeight="1">
      <c r="L2" s="310" t="s">
        <v>6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04" t="s">
        <v>103</v>
      </c>
    </row>
    <row r="3" spans="2:46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78</v>
      </c>
    </row>
    <row r="4" spans="2:46" ht="24.9" customHeight="1">
      <c r="B4" s="107"/>
      <c r="D4" s="108" t="s">
        <v>104</v>
      </c>
      <c r="L4" s="107"/>
      <c r="M4" s="172" t="s">
        <v>11</v>
      </c>
      <c r="AT4" s="104" t="s">
        <v>4</v>
      </c>
    </row>
    <row r="5" spans="2:46" ht="6.9" customHeight="1">
      <c r="B5" s="107"/>
      <c r="L5" s="107"/>
    </row>
    <row r="6" spans="2:46" ht="12" customHeight="1">
      <c r="B6" s="107"/>
      <c r="D6" s="113" t="s">
        <v>15</v>
      </c>
      <c r="L6" s="107"/>
    </row>
    <row r="7" spans="2:46" ht="16.5" customHeight="1">
      <c r="B7" s="107"/>
      <c r="E7" s="318" t="str">
        <f>'Rekapitulace stavby'!K6</f>
        <v>VŠE 3.np, Centrum pro konzultace</v>
      </c>
      <c r="F7" s="319"/>
      <c r="G7" s="319"/>
      <c r="H7" s="319"/>
      <c r="L7" s="107"/>
    </row>
    <row r="8" spans="2:46" s="117" customFormat="1" ht="12" customHeight="1">
      <c r="B8" s="116"/>
      <c r="D8" s="113" t="s">
        <v>105</v>
      </c>
      <c r="L8" s="116"/>
    </row>
    <row r="9" spans="2:46" s="117" customFormat="1" ht="16.5" customHeight="1">
      <c r="B9" s="116"/>
      <c r="E9" s="278" t="s">
        <v>926</v>
      </c>
      <c r="F9" s="317"/>
      <c r="G9" s="317"/>
      <c r="H9" s="317"/>
      <c r="L9" s="116"/>
    </row>
    <row r="10" spans="2:46" s="117" customFormat="1">
      <c r="B10" s="116"/>
      <c r="L10" s="116"/>
    </row>
    <row r="11" spans="2:46" s="117" customFormat="1" ht="12" customHeight="1">
      <c r="B11" s="116"/>
      <c r="D11" s="113" t="s">
        <v>17</v>
      </c>
      <c r="F11" s="114" t="s">
        <v>3</v>
      </c>
      <c r="I11" s="113" t="s">
        <v>18</v>
      </c>
      <c r="J11" s="114" t="s">
        <v>3</v>
      </c>
      <c r="L11" s="116"/>
    </row>
    <row r="12" spans="2:46" s="117" customFormat="1" ht="12" customHeight="1">
      <c r="B12" s="116"/>
      <c r="D12" s="113" t="s">
        <v>19</v>
      </c>
      <c r="F12" s="114" t="s">
        <v>20</v>
      </c>
      <c r="I12" s="113" t="s">
        <v>21</v>
      </c>
      <c r="J12" s="266" t="str">
        <f>'Rekapitulace stavby'!AN8</f>
        <v>27. 12. 2024</v>
      </c>
      <c r="L12" s="116"/>
    </row>
    <row r="13" spans="2:46" s="117" customFormat="1" ht="10.8" customHeight="1">
      <c r="B13" s="116"/>
      <c r="L13" s="116"/>
    </row>
    <row r="14" spans="2:46" s="117" customFormat="1" ht="12" customHeight="1">
      <c r="B14" s="116"/>
      <c r="D14" s="113" t="s">
        <v>23</v>
      </c>
      <c r="I14" s="113" t="s">
        <v>24</v>
      </c>
      <c r="J14" s="114" t="str">
        <f>IF('Rekapitulace stavby'!AN10="","",'Rekapitulace stavby'!AN10)</f>
        <v/>
      </c>
      <c r="L14" s="116"/>
    </row>
    <row r="15" spans="2:46" s="117" customFormat="1" ht="18" customHeight="1">
      <c r="B15" s="116"/>
      <c r="E15" s="114" t="str">
        <f>IF('Rekapitulace stavby'!E11="","",'Rekapitulace stavby'!E11)</f>
        <v xml:space="preserve"> </v>
      </c>
      <c r="I15" s="113" t="s">
        <v>26</v>
      </c>
      <c r="J15" s="114" t="str">
        <f>IF('Rekapitulace stavby'!AN11="","",'Rekapitulace stavby'!AN11)</f>
        <v/>
      </c>
      <c r="L15" s="116"/>
    </row>
    <row r="16" spans="2:46" s="117" customFormat="1" ht="6.9" customHeight="1">
      <c r="B16" s="116"/>
      <c r="L16" s="116"/>
    </row>
    <row r="17" spans="2:12" s="117" customFormat="1" ht="12" customHeight="1">
      <c r="B17" s="116"/>
      <c r="D17" s="113" t="s">
        <v>1280</v>
      </c>
      <c r="I17" s="113" t="s">
        <v>24</v>
      </c>
      <c r="J17" s="171" t="str">
        <f>'Rekapitulace stavby'!AN13</f>
        <v>Vyplň údaj</v>
      </c>
      <c r="L17" s="116"/>
    </row>
    <row r="18" spans="2:12" s="117" customFormat="1" ht="18" customHeight="1">
      <c r="B18" s="116"/>
      <c r="E18" s="306" t="str">
        <f>'Rekapitulace stavby'!E14</f>
        <v xml:space="preserve"> Vyplň údaj</v>
      </c>
      <c r="F18" s="306"/>
      <c r="G18" s="306"/>
      <c r="H18" s="306"/>
      <c r="I18" s="113" t="s">
        <v>26</v>
      </c>
      <c r="J18" s="171" t="str">
        <f>'Rekapitulace stavby'!AN14</f>
        <v>Vyplň údaj</v>
      </c>
      <c r="L18" s="116"/>
    </row>
    <row r="19" spans="2:12" s="117" customFormat="1" ht="6.9" customHeight="1">
      <c r="B19" s="116"/>
      <c r="L19" s="116"/>
    </row>
    <row r="20" spans="2:12" s="117" customFormat="1" ht="12" customHeight="1">
      <c r="B20" s="116"/>
      <c r="D20" s="113" t="s">
        <v>28</v>
      </c>
      <c r="I20" s="113" t="s">
        <v>24</v>
      </c>
      <c r="J20" s="114" t="str">
        <f>IF('Rekapitulace stavby'!AN16="","",'Rekapitulace stavby'!AN16)</f>
        <v/>
      </c>
      <c r="L20" s="116"/>
    </row>
    <row r="21" spans="2:12" s="117" customFormat="1" ht="18" customHeight="1">
      <c r="B21" s="116"/>
      <c r="E21" s="114" t="str">
        <f>IF('Rekapitulace stavby'!E17="","",'Rekapitulace stavby'!E17)</f>
        <v xml:space="preserve"> </v>
      </c>
      <c r="I21" s="113" t="s">
        <v>26</v>
      </c>
      <c r="J21" s="114" t="str">
        <f>IF('Rekapitulace stavby'!AN17="","",'Rekapitulace stavby'!AN17)</f>
        <v/>
      </c>
      <c r="L21" s="116"/>
    </row>
    <row r="22" spans="2:12" s="117" customFormat="1" ht="6.9" customHeight="1">
      <c r="B22" s="116"/>
      <c r="L22" s="116"/>
    </row>
    <row r="23" spans="2:12" s="117" customFormat="1" ht="12" customHeight="1">
      <c r="B23" s="116"/>
      <c r="D23" s="113" t="s">
        <v>30</v>
      </c>
      <c r="I23" s="113" t="s">
        <v>24</v>
      </c>
      <c r="J23" s="114" t="s">
        <v>3</v>
      </c>
      <c r="L23" s="116"/>
    </row>
    <row r="24" spans="2:12" s="117" customFormat="1" ht="18" customHeight="1">
      <c r="B24" s="116"/>
      <c r="E24" s="114" t="s">
        <v>31</v>
      </c>
      <c r="I24" s="113" t="s">
        <v>26</v>
      </c>
      <c r="J24" s="114" t="s">
        <v>3</v>
      </c>
      <c r="L24" s="116"/>
    </row>
    <row r="25" spans="2:12" s="117" customFormat="1" ht="6.9" customHeight="1">
      <c r="B25" s="116"/>
      <c r="L25" s="116"/>
    </row>
    <row r="26" spans="2:12" s="117" customFormat="1" ht="12" customHeight="1">
      <c r="B26" s="116"/>
      <c r="D26" s="113" t="s">
        <v>32</v>
      </c>
      <c r="L26" s="116"/>
    </row>
    <row r="27" spans="2:12" s="174" customFormat="1" ht="65.400000000000006" customHeight="1">
      <c r="B27" s="173"/>
      <c r="E27" s="316" t="s">
        <v>33</v>
      </c>
      <c r="F27" s="316"/>
      <c r="G27" s="316"/>
      <c r="H27" s="316"/>
      <c r="L27" s="173"/>
    </row>
    <row r="28" spans="2:12" s="117" customFormat="1" ht="6.9" customHeight="1">
      <c r="B28" s="116"/>
      <c r="L28" s="116"/>
    </row>
    <row r="29" spans="2:12" s="117" customFormat="1" ht="6.9" customHeight="1">
      <c r="B29" s="116"/>
      <c r="D29" s="136"/>
      <c r="E29" s="136"/>
      <c r="F29" s="136"/>
      <c r="G29" s="136"/>
      <c r="H29" s="136"/>
      <c r="I29" s="136"/>
      <c r="J29" s="136"/>
      <c r="K29" s="136"/>
      <c r="L29" s="116"/>
    </row>
    <row r="30" spans="2:12" s="117" customFormat="1" ht="25.35" customHeight="1">
      <c r="B30" s="116"/>
      <c r="D30" s="175" t="s">
        <v>34</v>
      </c>
      <c r="J30" s="176">
        <f>ROUND(J84, 2)</f>
        <v>0</v>
      </c>
      <c r="L30" s="116"/>
    </row>
    <row r="31" spans="2:12" s="117" customFormat="1" ht="6.9" customHeight="1">
      <c r="B31" s="116"/>
      <c r="D31" s="136"/>
      <c r="E31" s="136"/>
      <c r="F31" s="136"/>
      <c r="G31" s="136"/>
      <c r="H31" s="136"/>
      <c r="I31" s="136"/>
      <c r="J31" s="136"/>
      <c r="K31" s="136"/>
      <c r="L31" s="116"/>
    </row>
    <row r="32" spans="2:12" s="117" customFormat="1" ht="14.4" customHeight="1">
      <c r="B32" s="116"/>
      <c r="F32" s="177" t="s">
        <v>36</v>
      </c>
      <c r="I32" s="177" t="s">
        <v>35</v>
      </c>
      <c r="J32" s="177" t="s">
        <v>37</v>
      </c>
      <c r="L32" s="116"/>
    </row>
    <row r="33" spans="2:12" s="117" customFormat="1" ht="14.4" customHeight="1">
      <c r="B33" s="116"/>
      <c r="D33" s="178" t="s">
        <v>38</v>
      </c>
      <c r="E33" s="113" t="s">
        <v>39</v>
      </c>
      <c r="F33" s="179">
        <f>ROUND((SUM(BE84:BE97)),  2)</f>
        <v>0</v>
      </c>
      <c r="I33" s="180">
        <v>0.21</v>
      </c>
      <c r="J33" s="179">
        <f>ROUND(((SUM(BE84:BE97))*I33),  2)</f>
        <v>0</v>
      </c>
      <c r="L33" s="116"/>
    </row>
    <row r="34" spans="2:12" s="117" customFormat="1" ht="14.4" customHeight="1">
      <c r="B34" s="116"/>
      <c r="E34" s="113" t="s">
        <v>40</v>
      </c>
      <c r="F34" s="179">
        <f>ROUND((SUM(BF84:BF97)),  2)</f>
        <v>0</v>
      </c>
      <c r="I34" s="180">
        <v>0.12</v>
      </c>
      <c r="J34" s="179">
        <f>ROUND(((SUM(BF84:BF97))*I34),  2)</f>
        <v>0</v>
      </c>
      <c r="L34" s="116"/>
    </row>
    <row r="35" spans="2:12" s="117" customFormat="1" ht="14.4" hidden="1" customHeight="1">
      <c r="B35" s="116"/>
      <c r="E35" s="113" t="s">
        <v>41</v>
      </c>
      <c r="F35" s="179">
        <f>ROUND((SUM(BG84:BG97)),  2)</f>
        <v>0</v>
      </c>
      <c r="I35" s="180">
        <v>0.21</v>
      </c>
      <c r="J35" s="179">
        <f>0</f>
        <v>0</v>
      </c>
      <c r="L35" s="116"/>
    </row>
    <row r="36" spans="2:12" s="117" customFormat="1" ht="14.4" hidden="1" customHeight="1">
      <c r="B36" s="116"/>
      <c r="E36" s="113" t="s">
        <v>42</v>
      </c>
      <c r="F36" s="179">
        <f>ROUND((SUM(BH84:BH97)),  2)</f>
        <v>0</v>
      </c>
      <c r="I36" s="180">
        <v>0.12</v>
      </c>
      <c r="J36" s="179">
        <f>0</f>
        <v>0</v>
      </c>
      <c r="L36" s="116"/>
    </row>
    <row r="37" spans="2:12" s="117" customFormat="1" ht="14.4" hidden="1" customHeight="1">
      <c r="B37" s="116"/>
      <c r="E37" s="113" t="s">
        <v>43</v>
      </c>
      <c r="F37" s="179">
        <f>ROUND((SUM(BI84:BI97)),  2)</f>
        <v>0</v>
      </c>
      <c r="I37" s="180">
        <v>0</v>
      </c>
      <c r="J37" s="179">
        <f>0</f>
        <v>0</v>
      </c>
      <c r="L37" s="116"/>
    </row>
    <row r="38" spans="2:12" s="117" customFormat="1" ht="6.9" customHeight="1">
      <c r="B38" s="116"/>
      <c r="L38" s="116"/>
    </row>
    <row r="39" spans="2:12" s="117" customFormat="1" ht="25.35" customHeight="1">
      <c r="B39" s="116"/>
      <c r="C39" s="181"/>
      <c r="D39" s="182" t="s">
        <v>44</v>
      </c>
      <c r="E39" s="139"/>
      <c r="F39" s="139"/>
      <c r="G39" s="183" t="s">
        <v>45</v>
      </c>
      <c r="H39" s="184" t="s">
        <v>46</v>
      </c>
      <c r="I39" s="139"/>
      <c r="J39" s="185">
        <f>SUM(J30:J37)</f>
        <v>0</v>
      </c>
      <c r="K39" s="186"/>
      <c r="L39" s="116"/>
    </row>
    <row r="40" spans="2:12" s="117" customFormat="1" ht="14.4" customHeight="1"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16"/>
    </row>
    <row r="44" spans="2:12" s="117" customFormat="1" ht="6.9" customHeight="1"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16"/>
    </row>
    <row r="45" spans="2:12" s="117" customFormat="1" ht="24.9" customHeight="1">
      <c r="B45" s="116"/>
      <c r="C45" s="108" t="s">
        <v>107</v>
      </c>
      <c r="L45" s="116"/>
    </row>
    <row r="46" spans="2:12" s="117" customFormat="1" ht="6.9" customHeight="1">
      <c r="B46" s="116"/>
      <c r="L46" s="116"/>
    </row>
    <row r="47" spans="2:12" s="117" customFormat="1" ht="12" customHeight="1">
      <c r="B47" s="116"/>
      <c r="C47" s="113" t="s">
        <v>15</v>
      </c>
      <c r="L47" s="116"/>
    </row>
    <row r="48" spans="2:12" s="117" customFormat="1" ht="16.5" customHeight="1">
      <c r="B48" s="116"/>
      <c r="E48" s="318" t="str">
        <f>E7</f>
        <v>VŠE 3.np, Centrum pro konzultace</v>
      </c>
      <c r="F48" s="319"/>
      <c r="G48" s="319"/>
      <c r="H48" s="319"/>
      <c r="L48" s="116"/>
    </row>
    <row r="49" spans="2:47" s="117" customFormat="1" ht="12" customHeight="1">
      <c r="B49" s="116"/>
      <c r="C49" s="113" t="s">
        <v>105</v>
      </c>
      <c r="L49" s="116"/>
    </row>
    <row r="50" spans="2:47" s="117" customFormat="1" ht="16.5" customHeight="1">
      <c r="B50" s="116"/>
      <c r="E50" s="278" t="str">
        <f>E9</f>
        <v>09 - VRN</v>
      </c>
      <c r="F50" s="317"/>
      <c r="G50" s="317"/>
      <c r="H50" s="317"/>
      <c r="L50" s="116"/>
    </row>
    <row r="51" spans="2:47" s="117" customFormat="1" ht="6.9" customHeight="1">
      <c r="B51" s="116"/>
      <c r="L51" s="116"/>
    </row>
    <row r="52" spans="2:47" s="117" customFormat="1" ht="12" customHeight="1">
      <c r="B52" s="116"/>
      <c r="C52" s="113" t="s">
        <v>19</v>
      </c>
      <c r="F52" s="114" t="str">
        <f>F12</f>
        <v>Praha</v>
      </c>
      <c r="I52" s="113" t="s">
        <v>21</v>
      </c>
      <c r="J52" s="187" t="str">
        <f>IF(J12="","",J12)</f>
        <v>27. 12. 2024</v>
      </c>
      <c r="L52" s="116"/>
    </row>
    <row r="53" spans="2:47" s="117" customFormat="1" ht="6.9" customHeight="1">
      <c r="B53" s="116"/>
      <c r="L53" s="116"/>
    </row>
    <row r="54" spans="2:47" s="117" customFormat="1" ht="15.15" customHeight="1">
      <c r="B54" s="116"/>
      <c r="C54" s="113" t="s">
        <v>23</v>
      </c>
      <c r="F54" s="114" t="str">
        <f>E15</f>
        <v xml:space="preserve"> </v>
      </c>
      <c r="I54" s="113" t="s">
        <v>28</v>
      </c>
      <c r="J54" s="188" t="str">
        <f>E21</f>
        <v xml:space="preserve"> </v>
      </c>
      <c r="L54" s="116"/>
    </row>
    <row r="55" spans="2:47" s="117" customFormat="1" ht="15.15" customHeight="1">
      <c r="B55" s="116"/>
      <c r="C55" s="113" t="s">
        <v>27</v>
      </c>
      <c r="F55" s="114" t="str">
        <f>IF(E18="","",E18)</f>
        <v xml:space="preserve"> Vyplň údaj</v>
      </c>
      <c r="I55" s="113" t="s">
        <v>30</v>
      </c>
      <c r="J55" s="188" t="str">
        <f>E24</f>
        <v>Ing. Milan Dušek</v>
      </c>
      <c r="L55" s="116"/>
    </row>
    <row r="56" spans="2:47" s="117" customFormat="1" ht="10.35" customHeight="1">
      <c r="B56" s="116"/>
      <c r="L56" s="116"/>
    </row>
    <row r="57" spans="2:47" s="117" customFormat="1" ht="29.25" customHeight="1">
      <c r="B57" s="116"/>
      <c r="C57" s="189" t="s">
        <v>108</v>
      </c>
      <c r="D57" s="181"/>
      <c r="E57" s="181"/>
      <c r="F57" s="181"/>
      <c r="G57" s="181"/>
      <c r="H57" s="181"/>
      <c r="I57" s="181"/>
      <c r="J57" s="190" t="s">
        <v>109</v>
      </c>
      <c r="K57" s="181"/>
      <c r="L57" s="116"/>
    </row>
    <row r="58" spans="2:47" s="117" customFormat="1" ht="10.35" customHeight="1">
      <c r="B58" s="116"/>
      <c r="L58" s="116"/>
    </row>
    <row r="59" spans="2:47" s="117" customFormat="1" ht="22.8" customHeight="1">
      <c r="B59" s="116"/>
      <c r="C59" s="191" t="s">
        <v>66</v>
      </c>
      <c r="J59" s="176">
        <f>J84</f>
        <v>0</v>
      </c>
      <c r="L59" s="116"/>
      <c r="AU59" s="104" t="s">
        <v>110</v>
      </c>
    </row>
    <row r="60" spans="2:47" s="193" customFormat="1" ht="24.9" customHeight="1">
      <c r="B60" s="192"/>
      <c r="D60" s="194" t="s">
        <v>927</v>
      </c>
      <c r="E60" s="195"/>
      <c r="F60" s="195"/>
      <c r="G60" s="195"/>
      <c r="H60" s="195"/>
      <c r="I60" s="195"/>
      <c r="J60" s="196">
        <f>J85</f>
        <v>0</v>
      </c>
      <c r="L60" s="192"/>
    </row>
    <row r="61" spans="2:47" s="198" customFormat="1" ht="19.95" customHeight="1">
      <c r="B61" s="197"/>
      <c r="D61" s="199" t="s">
        <v>928</v>
      </c>
      <c r="E61" s="200"/>
      <c r="F61" s="200"/>
      <c r="G61" s="200"/>
      <c r="H61" s="200"/>
      <c r="I61" s="200"/>
      <c r="J61" s="201">
        <f>J88</f>
        <v>0</v>
      </c>
      <c r="L61" s="197"/>
    </row>
    <row r="62" spans="2:47" s="198" customFormat="1" ht="19.95" customHeight="1">
      <c r="B62" s="197"/>
      <c r="D62" s="199" t="s">
        <v>929</v>
      </c>
      <c r="E62" s="200"/>
      <c r="F62" s="200"/>
      <c r="G62" s="200"/>
      <c r="H62" s="200"/>
      <c r="I62" s="200"/>
      <c r="J62" s="201">
        <f>J89</f>
        <v>0</v>
      </c>
      <c r="L62" s="197"/>
    </row>
    <row r="63" spans="2:47" s="198" customFormat="1" ht="19.95" customHeight="1">
      <c r="B63" s="197"/>
      <c r="D63" s="199" t="s">
        <v>930</v>
      </c>
      <c r="E63" s="200"/>
      <c r="F63" s="200"/>
      <c r="G63" s="200"/>
      <c r="H63" s="200"/>
      <c r="I63" s="200"/>
      <c r="J63" s="201">
        <f>J92</f>
        <v>0</v>
      </c>
      <c r="L63" s="197"/>
    </row>
    <row r="64" spans="2:47" s="198" customFormat="1" ht="19.95" customHeight="1">
      <c r="B64" s="197"/>
      <c r="D64" s="199" t="s">
        <v>931</v>
      </c>
      <c r="E64" s="200"/>
      <c r="F64" s="200"/>
      <c r="G64" s="200"/>
      <c r="H64" s="200"/>
      <c r="I64" s="200"/>
      <c r="J64" s="201">
        <f>J95</f>
        <v>0</v>
      </c>
      <c r="L64" s="197"/>
    </row>
    <row r="65" spans="2:12" s="117" customFormat="1" ht="21.75" customHeight="1">
      <c r="B65" s="116"/>
      <c r="L65" s="116"/>
    </row>
    <row r="66" spans="2:12" s="117" customFormat="1" ht="6.9" customHeight="1">
      <c r="B66" s="126"/>
      <c r="C66" s="127"/>
      <c r="D66" s="127"/>
      <c r="E66" s="127"/>
      <c r="F66" s="127"/>
      <c r="G66" s="127"/>
      <c r="H66" s="127"/>
      <c r="I66" s="127"/>
      <c r="J66" s="127"/>
      <c r="K66" s="127"/>
      <c r="L66" s="116"/>
    </row>
    <row r="70" spans="2:12" s="117" customFormat="1" ht="6.9" customHeight="1">
      <c r="B70" s="128"/>
      <c r="C70" s="129"/>
      <c r="D70" s="129"/>
      <c r="E70" s="129"/>
      <c r="F70" s="129"/>
      <c r="G70" s="129"/>
      <c r="H70" s="129"/>
      <c r="I70" s="129"/>
      <c r="J70" s="129"/>
      <c r="K70" s="129"/>
      <c r="L70" s="116"/>
    </row>
    <row r="71" spans="2:12" s="117" customFormat="1" ht="24.9" customHeight="1">
      <c r="B71" s="116"/>
      <c r="C71" s="108" t="s">
        <v>123</v>
      </c>
      <c r="L71" s="116"/>
    </row>
    <row r="72" spans="2:12" s="117" customFormat="1" ht="6.9" customHeight="1">
      <c r="B72" s="116"/>
      <c r="L72" s="116"/>
    </row>
    <row r="73" spans="2:12" s="117" customFormat="1" ht="12" customHeight="1">
      <c r="B73" s="116"/>
      <c r="C73" s="113" t="s">
        <v>15</v>
      </c>
      <c r="L73" s="116"/>
    </row>
    <row r="74" spans="2:12" s="117" customFormat="1" ht="16.5" customHeight="1">
      <c r="B74" s="116"/>
      <c r="E74" s="318" t="str">
        <f>E7</f>
        <v>VŠE 3.np, Centrum pro konzultace</v>
      </c>
      <c r="F74" s="319"/>
      <c r="G74" s="319"/>
      <c r="H74" s="319"/>
      <c r="L74" s="116"/>
    </row>
    <row r="75" spans="2:12" s="117" customFormat="1" ht="12" customHeight="1">
      <c r="B75" s="116"/>
      <c r="C75" s="113" t="s">
        <v>105</v>
      </c>
      <c r="L75" s="116"/>
    </row>
    <row r="76" spans="2:12" s="117" customFormat="1" ht="16.5" customHeight="1">
      <c r="B76" s="116"/>
      <c r="E76" s="278" t="str">
        <f>E9</f>
        <v>09 - VRN</v>
      </c>
      <c r="F76" s="317"/>
      <c r="G76" s="317"/>
      <c r="H76" s="317"/>
      <c r="L76" s="116"/>
    </row>
    <row r="77" spans="2:12" s="117" customFormat="1" ht="6.9" customHeight="1">
      <c r="B77" s="116"/>
      <c r="L77" s="116"/>
    </row>
    <row r="78" spans="2:12" s="117" customFormat="1" ht="12" customHeight="1">
      <c r="B78" s="116"/>
      <c r="C78" s="113" t="s">
        <v>19</v>
      </c>
      <c r="F78" s="114" t="str">
        <f>F12</f>
        <v>Praha</v>
      </c>
      <c r="I78" s="113" t="s">
        <v>21</v>
      </c>
      <c r="J78" s="187" t="str">
        <f>IF(J12="","",J12)</f>
        <v>27. 12. 2024</v>
      </c>
      <c r="L78" s="116"/>
    </row>
    <row r="79" spans="2:12" s="117" customFormat="1" ht="6.9" customHeight="1">
      <c r="B79" s="116"/>
      <c r="L79" s="116"/>
    </row>
    <row r="80" spans="2:12" s="117" customFormat="1" ht="15.15" customHeight="1">
      <c r="B80" s="116"/>
      <c r="C80" s="113" t="s">
        <v>23</v>
      </c>
      <c r="F80" s="114" t="str">
        <f>E15</f>
        <v xml:space="preserve"> </v>
      </c>
      <c r="I80" s="113" t="s">
        <v>28</v>
      </c>
      <c r="J80" s="188" t="str">
        <f>E21</f>
        <v xml:space="preserve"> </v>
      </c>
      <c r="L80" s="116"/>
    </row>
    <row r="81" spans="2:65" s="117" customFormat="1" ht="15.15" customHeight="1">
      <c r="B81" s="116"/>
      <c r="C81" s="113" t="s">
        <v>27</v>
      </c>
      <c r="F81" s="114" t="str">
        <f>IF(E18="","",E18)</f>
        <v xml:space="preserve"> Vyplň údaj</v>
      </c>
      <c r="I81" s="113" t="s">
        <v>30</v>
      </c>
      <c r="J81" s="188" t="str">
        <f>E24</f>
        <v>Ing. Milan Dušek</v>
      </c>
      <c r="L81" s="116"/>
    </row>
    <row r="82" spans="2:65" s="117" customFormat="1" ht="10.35" customHeight="1">
      <c r="B82" s="116"/>
      <c r="L82" s="116"/>
    </row>
    <row r="83" spans="2:65" s="206" customFormat="1" ht="29.25" customHeight="1">
      <c r="B83" s="202"/>
      <c r="C83" s="203" t="s">
        <v>124</v>
      </c>
      <c r="D83" s="204" t="s">
        <v>53</v>
      </c>
      <c r="E83" s="204" t="s">
        <v>49</v>
      </c>
      <c r="F83" s="204" t="s">
        <v>50</v>
      </c>
      <c r="G83" s="204" t="s">
        <v>125</v>
      </c>
      <c r="H83" s="204" t="s">
        <v>126</v>
      </c>
      <c r="I83" s="204" t="s">
        <v>127</v>
      </c>
      <c r="J83" s="204" t="s">
        <v>109</v>
      </c>
      <c r="K83" s="205" t="s">
        <v>128</v>
      </c>
      <c r="L83" s="202"/>
      <c r="M83" s="141" t="s">
        <v>3</v>
      </c>
      <c r="N83" s="142" t="s">
        <v>38</v>
      </c>
      <c r="O83" s="142" t="s">
        <v>129</v>
      </c>
      <c r="P83" s="142" t="s">
        <v>130</v>
      </c>
      <c r="Q83" s="142" t="s">
        <v>131</v>
      </c>
      <c r="R83" s="142" t="s">
        <v>132</v>
      </c>
      <c r="S83" s="142" t="s">
        <v>133</v>
      </c>
      <c r="T83" s="143" t="s">
        <v>134</v>
      </c>
    </row>
    <row r="84" spans="2:65" s="117" customFormat="1" ht="22.8" customHeight="1">
      <c r="B84" s="116"/>
      <c r="C84" s="147" t="s">
        <v>135</v>
      </c>
      <c r="J84" s="207">
        <f>BK84</f>
        <v>0</v>
      </c>
      <c r="L84" s="116"/>
      <c r="M84" s="144"/>
      <c r="N84" s="136"/>
      <c r="O84" s="136"/>
      <c r="P84" s="208">
        <f>P85</f>
        <v>0</v>
      </c>
      <c r="Q84" s="136"/>
      <c r="R84" s="208">
        <f>R85</f>
        <v>0</v>
      </c>
      <c r="S84" s="136"/>
      <c r="T84" s="209">
        <f>T85</f>
        <v>0</v>
      </c>
      <c r="AT84" s="104" t="s">
        <v>67</v>
      </c>
      <c r="AU84" s="104" t="s">
        <v>110</v>
      </c>
      <c r="BK84" s="210">
        <f>BK85</f>
        <v>0</v>
      </c>
    </row>
    <row r="85" spans="2:65" s="212" customFormat="1" ht="25.95" customHeight="1">
      <c r="B85" s="211"/>
      <c r="D85" s="213" t="s">
        <v>67</v>
      </c>
      <c r="E85" s="214" t="s">
        <v>101</v>
      </c>
      <c r="F85" s="214" t="s">
        <v>932</v>
      </c>
      <c r="J85" s="215">
        <f>BK85</f>
        <v>0</v>
      </c>
      <c r="L85" s="211"/>
      <c r="M85" s="216"/>
      <c r="P85" s="217">
        <f>P86+SUM(P87:P89)+P92+P95</f>
        <v>0</v>
      </c>
      <c r="R85" s="217">
        <f>R86+SUM(R87:R89)+R92+R95</f>
        <v>0</v>
      </c>
      <c r="T85" s="218">
        <f>T86+SUM(T87:T89)+T92+T95</f>
        <v>0</v>
      </c>
      <c r="AR85" s="213" t="s">
        <v>173</v>
      </c>
      <c r="AT85" s="219" t="s">
        <v>67</v>
      </c>
      <c r="AU85" s="219" t="s">
        <v>68</v>
      </c>
      <c r="AY85" s="213" t="s">
        <v>138</v>
      </c>
      <c r="BK85" s="220">
        <f>BK86+SUM(BK87:BK89)+BK92+BK95</f>
        <v>0</v>
      </c>
    </row>
    <row r="86" spans="2:65" s="117" customFormat="1" ht="16.5" customHeight="1">
      <c r="B86" s="116"/>
      <c r="C86" s="223" t="s">
        <v>76</v>
      </c>
      <c r="D86" s="223" t="s">
        <v>141</v>
      </c>
      <c r="E86" s="224" t="s">
        <v>933</v>
      </c>
      <c r="F86" s="225" t="s">
        <v>934</v>
      </c>
      <c r="G86" s="226" t="s">
        <v>935</v>
      </c>
      <c r="H86" s="101"/>
      <c r="I86" s="99"/>
      <c r="J86" s="228">
        <f>ROUND(I86*H86,2)</f>
        <v>0</v>
      </c>
      <c r="K86" s="225" t="s">
        <v>145</v>
      </c>
      <c r="L86" s="116"/>
      <c r="M86" s="229" t="s">
        <v>3</v>
      </c>
      <c r="N86" s="230" t="s">
        <v>39</v>
      </c>
      <c r="O86" s="231">
        <v>0</v>
      </c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AR86" s="233" t="s">
        <v>936</v>
      </c>
      <c r="AT86" s="233" t="s">
        <v>141</v>
      </c>
      <c r="AU86" s="233" t="s">
        <v>76</v>
      </c>
      <c r="AY86" s="104" t="s">
        <v>138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04" t="s">
        <v>76</v>
      </c>
      <c r="BK86" s="234">
        <f>ROUND(I86*H86,2)</f>
        <v>0</v>
      </c>
      <c r="BL86" s="104" t="s">
        <v>936</v>
      </c>
      <c r="BM86" s="233" t="s">
        <v>937</v>
      </c>
    </row>
    <row r="87" spans="2:65" s="117" customFormat="1">
      <c r="B87" s="116"/>
      <c r="D87" s="235" t="s">
        <v>148</v>
      </c>
      <c r="F87" s="236" t="s">
        <v>938</v>
      </c>
      <c r="L87" s="116"/>
      <c r="M87" s="237"/>
      <c r="T87" s="138"/>
      <c r="AT87" s="104" t="s">
        <v>148</v>
      </c>
      <c r="AU87" s="104" t="s">
        <v>76</v>
      </c>
    </row>
    <row r="88" spans="2:65" s="212" customFormat="1" ht="22.8" customHeight="1">
      <c r="B88" s="211"/>
      <c r="D88" s="213" t="s">
        <v>67</v>
      </c>
      <c r="E88" s="221" t="s">
        <v>939</v>
      </c>
      <c r="F88" s="221" t="s">
        <v>934</v>
      </c>
      <c r="J88" s="222">
        <f>BK88</f>
        <v>0</v>
      </c>
      <c r="L88" s="211"/>
      <c r="M88" s="216"/>
      <c r="P88" s="217">
        <v>0</v>
      </c>
      <c r="R88" s="217">
        <v>0</v>
      </c>
      <c r="T88" s="218">
        <v>0</v>
      </c>
      <c r="AR88" s="213" t="s">
        <v>173</v>
      </c>
      <c r="AT88" s="219" t="s">
        <v>67</v>
      </c>
      <c r="AU88" s="219" t="s">
        <v>76</v>
      </c>
      <c r="AY88" s="213" t="s">
        <v>138</v>
      </c>
      <c r="BK88" s="220">
        <v>0</v>
      </c>
    </row>
    <row r="89" spans="2:65" s="212" customFormat="1" ht="22.8" customHeight="1">
      <c r="B89" s="211"/>
      <c r="D89" s="213" t="s">
        <v>67</v>
      </c>
      <c r="E89" s="221" t="s">
        <v>940</v>
      </c>
      <c r="F89" s="221" t="s">
        <v>941</v>
      </c>
      <c r="J89" s="222">
        <f>BK89</f>
        <v>0</v>
      </c>
      <c r="L89" s="211"/>
      <c r="M89" s="216"/>
      <c r="P89" s="217">
        <f>SUM(P90:P91)</f>
        <v>0</v>
      </c>
      <c r="R89" s="217">
        <f>SUM(R90:R91)</f>
        <v>0</v>
      </c>
      <c r="T89" s="218">
        <f>SUM(T90:T91)</f>
        <v>0</v>
      </c>
      <c r="AR89" s="213" t="s">
        <v>173</v>
      </c>
      <c r="AT89" s="219" t="s">
        <v>67</v>
      </c>
      <c r="AU89" s="219" t="s">
        <v>76</v>
      </c>
      <c r="AY89" s="213" t="s">
        <v>138</v>
      </c>
      <c r="BK89" s="220">
        <f>SUM(BK90:BK91)</f>
        <v>0</v>
      </c>
    </row>
    <row r="90" spans="2:65" s="117" customFormat="1" ht="16.5" customHeight="1">
      <c r="B90" s="116"/>
      <c r="C90" s="223" t="s">
        <v>78</v>
      </c>
      <c r="D90" s="223" t="s">
        <v>141</v>
      </c>
      <c r="E90" s="224" t="s">
        <v>942</v>
      </c>
      <c r="F90" s="225" t="s">
        <v>943</v>
      </c>
      <c r="G90" s="226" t="s">
        <v>935</v>
      </c>
      <c r="H90" s="101"/>
      <c r="I90" s="99"/>
      <c r="J90" s="228">
        <f>ROUND(I90*H90,2)</f>
        <v>0</v>
      </c>
      <c r="K90" s="225" t="s">
        <v>145</v>
      </c>
      <c r="L90" s="116"/>
      <c r="M90" s="229" t="s">
        <v>3</v>
      </c>
      <c r="N90" s="230" t="s">
        <v>39</v>
      </c>
      <c r="O90" s="231">
        <v>0</v>
      </c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AR90" s="233" t="s">
        <v>936</v>
      </c>
      <c r="AT90" s="233" t="s">
        <v>141</v>
      </c>
      <c r="AU90" s="233" t="s">
        <v>78</v>
      </c>
      <c r="AY90" s="104" t="s">
        <v>138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04" t="s">
        <v>76</v>
      </c>
      <c r="BK90" s="234">
        <f>ROUND(I90*H90,2)</f>
        <v>0</v>
      </c>
      <c r="BL90" s="104" t="s">
        <v>936</v>
      </c>
      <c r="BM90" s="233" t="s">
        <v>944</v>
      </c>
    </row>
    <row r="91" spans="2:65" s="117" customFormat="1">
      <c r="B91" s="116"/>
      <c r="D91" s="235" t="s">
        <v>148</v>
      </c>
      <c r="F91" s="236" t="s">
        <v>945</v>
      </c>
      <c r="L91" s="116"/>
      <c r="M91" s="237"/>
      <c r="T91" s="138"/>
      <c r="AT91" s="104" t="s">
        <v>148</v>
      </c>
      <c r="AU91" s="104" t="s">
        <v>78</v>
      </c>
    </row>
    <row r="92" spans="2:65" s="212" customFormat="1" ht="22.8" customHeight="1">
      <c r="B92" s="211"/>
      <c r="D92" s="213" t="s">
        <v>67</v>
      </c>
      <c r="E92" s="221" t="s">
        <v>946</v>
      </c>
      <c r="F92" s="221" t="s">
        <v>947</v>
      </c>
      <c r="J92" s="222">
        <f>BK92</f>
        <v>0</v>
      </c>
      <c r="L92" s="211"/>
      <c r="M92" s="216"/>
      <c r="P92" s="217">
        <f>SUM(P93:P94)</f>
        <v>0</v>
      </c>
      <c r="R92" s="217">
        <f>SUM(R93:R94)</f>
        <v>0</v>
      </c>
      <c r="T92" s="218">
        <f>SUM(T93:T94)</f>
        <v>0</v>
      </c>
      <c r="AR92" s="213" t="s">
        <v>173</v>
      </c>
      <c r="AT92" s="219" t="s">
        <v>67</v>
      </c>
      <c r="AU92" s="219" t="s">
        <v>76</v>
      </c>
      <c r="AY92" s="213" t="s">
        <v>138</v>
      </c>
      <c r="BK92" s="220">
        <f>SUM(BK93:BK94)</f>
        <v>0</v>
      </c>
    </row>
    <row r="93" spans="2:65" s="117" customFormat="1" ht="16.5" customHeight="1">
      <c r="B93" s="116"/>
      <c r="C93" s="223" t="s">
        <v>160</v>
      </c>
      <c r="D93" s="223" t="s">
        <v>141</v>
      </c>
      <c r="E93" s="224" t="s">
        <v>948</v>
      </c>
      <c r="F93" s="225" t="s">
        <v>947</v>
      </c>
      <c r="G93" s="226" t="s">
        <v>935</v>
      </c>
      <c r="H93" s="101"/>
      <c r="I93" s="99"/>
      <c r="J93" s="228">
        <f>ROUND(I93*H93,2)</f>
        <v>0</v>
      </c>
      <c r="K93" s="225" t="s">
        <v>145</v>
      </c>
      <c r="L93" s="116"/>
      <c r="M93" s="229" t="s">
        <v>3</v>
      </c>
      <c r="N93" s="230" t="s">
        <v>39</v>
      </c>
      <c r="O93" s="231">
        <v>0</v>
      </c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AR93" s="233" t="s">
        <v>936</v>
      </c>
      <c r="AT93" s="233" t="s">
        <v>141</v>
      </c>
      <c r="AU93" s="233" t="s">
        <v>78</v>
      </c>
      <c r="AY93" s="104" t="s">
        <v>138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04" t="s">
        <v>76</v>
      </c>
      <c r="BK93" s="234">
        <f>ROUND(I93*H93,2)</f>
        <v>0</v>
      </c>
      <c r="BL93" s="104" t="s">
        <v>936</v>
      </c>
      <c r="BM93" s="233" t="s">
        <v>949</v>
      </c>
    </row>
    <row r="94" spans="2:65" s="117" customFormat="1">
      <c r="B94" s="116"/>
      <c r="D94" s="235" t="s">
        <v>148</v>
      </c>
      <c r="F94" s="236" t="s">
        <v>950</v>
      </c>
      <c r="L94" s="116"/>
      <c r="M94" s="237"/>
      <c r="T94" s="138"/>
      <c r="AT94" s="104" t="s">
        <v>148</v>
      </c>
      <c r="AU94" s="104" t="s">
        <v>78</v>
      </c>
    </row>
    <row r="95" spans="2:65" s="212" customFormat="1" ht="22.8" customHeight="1">
      <c r="B95" s="211"/>
      <c r="D95" s="213" t="s">
        <v>67</v>
      </c>
      <c r="E95" s="221" t="s">
        <v>951</v>
      </c>
      <c r="F95" s="221" t="s">
        <v>952</v>
      </c>
      <c r="J95" s="222">
        <f>BK95</f>
        <v>0</v>
      </c>
      <c r="L95" s="211"/>
      <c r="M95" s="216"/>
      <c r="P95" s="217">
        <f>SUM(P96:P97)</f>
        <v>0</v>
      </c>
      <c r="R95" s="217">
        <f>SUM(R96:R97)</f>
        <v>0</v>
      </c>
      <c r="T95" s="218">
        <f>SUM(T96:T97)</f>
        <v>0</v>
      </c>
      <c r="AR95" s="213" t="s">
        <v>173</v>
      </c>
      <c r="AT95" s="219" t="s">
        <v>67</v>
      </c>
      <c r="AU95" s="219" t="s">
        <v>76</v>
      </c>
      <c r="AY95" s="213" t="s">
        <v>138</v>
      </c>
      <c r="BK95" s="220">
        <f>SUM(BK96:BK97)</f>
        <v>0</v>
      </c>
    </row>
    <row r="96" spans="2:65" s="117" customFormat="1" ht="16.5" customHeight="1">
      <c r="B96" s="116"/>
      <c r="C96" s="223" t="s">
        <v>146</v>
      </c>
      <c r="D96" s="223" t="s">
        <v>141</v>
      </c>
      <c r="E96" s="224" t="s">
        <v>953</v>
      </c>
      <c r="F96" s="225" t="s">
        <v>954</v>
      </c>
      <c r="G96" s="226" t="s">
        <v>935</v>
      </c>
      <c r="H96" s="101"/>
      <c r="I96" s="99"/>
      <c r="J96" s="228">
        <f>ROUND(I96*H96,2)</f>
        <v>0</v>
      </c>
      <c r="K96" s="225" t="s">
        <v>145</v>
      </c>
      <c r="L96" s="116"/>
      <c r="M96" s="229" t="s">
        <v>3</v>
      </c>
      <c r="N96" s="230" t="s">
        <v>39</v>
      </c>
      <c r="O96" s="231">
        <v>0</v>
      </c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AR96" s="233" t="s">
        <v>936</v>
      </c>
      <c r="AT96" s="233" t="s">
        <v>141</v>
      </c>
      <c r="AU96" s="233" t="s">
        <v>78</v>
      </c>
      <c r="AY96" s="104" t="s">
        <v>138</v>
      </c>
      <c r="BE96" s="234">
        <f>IF(N96="základní",J96,0)</f>
        <v>0</v>
      </c>
      <c r="BF96" s="234">
        <f>IF(N96="snížená",J96,0)</f>
        <v>0</v>
      </c>
      <c r="BG96" s="234">
        <f>IF(N96="zákl. přenesená",J96,0)</f>
        <v>0</v>
      </c>
      <c r="BH96" s="234">
        <f>IF(N96="sníž. přenesená",J96,0)</f>
        <v>0</v>
      </c>
      <c r="BI96" s="234">
        <f>IF(N96="nulová",J96,0)</f>
        <v>0</v>
      </c>
      <c r="BJ96" s="104" t="s">
        <v>76</v>
      </c>
      <c r="BK96" s="234">
        <f>ROUND(I96*H96,2)</f>
        <v>0</v>
      </c>
      <c r="BL96" s="104" t="s">
        <v>936</v>
      </c>
      <c r="BM96" s="233" t="s">
        <v>955</v>
      </c>
    </row>
    <row r="97" spans="2:47" s="117" customFormat="1">
      <c r="B97" s="116"/>
      <c r="D97" s="235" t="s">
        <v>148</v>
      </c>
      <c r="F97" s="236" t="s">
        <v>956</v>
      </c>
      <c r="L97" s="116"/>
      <c r="M97" s="271"/>
      <c r="N97" s="272"/>
      <c r="O97" s="272"/>
      <c r="P97" s="272"/>
      <c r="Q97" s="272"/>
      <c r="R97" s="272"/>
      <c r="S97" s="272"/>
      <c r="T97" s="273"/>
      <c r="AT97" s="104" t="s">
        <v>148</v>
      </c>
      <c r="AU97" s="104" t="s">
        <v>78</v>
      </c>
    </row>
    <row r="98" spans="2:47" s="117" customFormat="1" ht="6.9" customHeight="1">
      <c r="B98" s="126"/>
      <c r="C98" s="127"/>
      <c r="D98" s="127"/>
      <c r="E98" s="127"/>
      <c r="F98" s="127"/>
      <c r="G98" s="127"/>
      <c r="H98" s="127"/>
      <c r="I98" s="127"/>
      <c r="J98" s="127"/>
      <c r="K98" s="127"/>
      <c r="L98" s="116"/>
    </row>
  </sheetData>
  <sheetProtection password="CA50" sheet="1" objects="1" scenarios="1"/>
  <autoFilter ref="C83:K9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4" r:id="rId3"/>
    <hyperlink ref="F97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zoomScale="110" zoomScaleNormal="110" workbookViewId="0"/>
  </sheetViews>
  <sheetFormatPr defaultRowHeight="10.199999999999999"/>
  <cols>
    <col min="1" max="1" width="8.28515625" style="2" customWidth="1"/>
    <col min="2" max="2" width="1.7109375" style="2" customWidth="1"/>
    <col min="3" max="4" width="5" style="2" customWidth="1"/>
    <col min="5" max="5" width="11.7109375" style="2" customWidth="1"/>
    <col min="6" max="6" width="9.140625" style="2" customWidth="1"/>
    <col min="7" max="7" width="5" style="2" customWidth="1"/>
    <col min="8" max="8" width="77.85546875" style="2" customWidth="1"/>
    <col min="9" max="10" width="20" style="2" customWidth="1"/>
    <col min="11" max="11" width="1.7109375" style="2" customWidth="1"/>
  </cols>
  <sheetData>
    <row r="1" spans="2:11" customFormat="1" ht="37.5" customHeight="1"/>
    <row r="2" spans="2:11" customFormat="1" ht="7.5" customHeight="1">
      <c r="B2" s="3"/>
      <c r="C2" s="4"/>
      <c r="D2" s="4"/>
      <c r="E2" s="4"/>
      <c r="F2" s="4"/>
      <c r="G2" s="4"/>
      <c r="H2" s="4"/>
      <c r="I2" s="4"/>
      <c r="J2" s="4"/>
      <c r="K2" s="5"/>
    </row>
    <row r="3" spans="2:11" s="1" customFormat="1" ht="45" customHeight="1">
      <c r="B3" s="6"/>
      <c r="C3" s="322" t="s">
        <v>957</v>
      </c>
      <c r="D3" s="322"/>
      <c r="E3" s="322"/>
      <c r="F3" s="322"/>
      <c r="G3" s="322"/>
      <c r="H3" s="322"/>
      <c r="I3" s="322"/>
      <c r="J3" s="322"/>
      <c r="K3" s="7"/>
    </row>
    <row r="4" spans="2:11" customFormat="1" ht="25.5" customHeight="1">
      <c r="B4" s="8"/>
      <c r="C4" s="321" t="s">
        <v>958</v>
      </c>
      <c r="D4" s="321"/>
      <c r="E4" s="321"/>
      <c r="F4" s="321"/>
      <c r="G4" s="321"/>
      <c r="H4" s="321"/>
      <c r="I4" s="321"/>
      <c r="J4" s="321"/>
      <c r="K4" s="9"/>
    </row>
    <row r="5" spans="2:11" customFormat="1" ht="5.25" customHeight="1">
      <c r="B5" s="8"/>
      <c r="C5" s="10"/>
      <c r="D5" s="10"/>
      <c r="E5" s="10"/>
      <c r="F5" s="10"/>
      <c r="G5" s="10"/>
      <c r="H5" s="10"/>
      <c r="I5" s="10"/>
      <c r="J5" s="10"/>
      <c r="K5" s="9"/>
    </row>
    <row r="6" spans="2:11" customFormat="1" ht="15" customHeight="1">
      <c r="B6" s="8"/>
      <c r="C6" s="320" t="s">
        <v>959</v>
      </c>
      <c r="D6" s="320"/>
      <c r="E6" s="320"/>
      <c r="F6" s="320"/>
      <c r="G6" s="320"/>
      <c r="H6" s="320"/>
      <c r="I6" s="320"/>
      <c r="J6" s="320"/>
      <c r="K6" s="9"/>
    </row>
    <row r="7" spans="2:11" customFormat="1" ht="15" customHeight="1">
      <c r="B7" s="12"/>
      <c r="C7" s="320" t="s">
        <v>960</v>
      </c>
      <c r="D7" s="320"/>
      <c r="E7" s="320"/>
      <c r="F7" s="320"/>
      <c r="G7" s="320"/>
      <c r="H7" s="320"/>
      <c r="I7" s="320"/>
      <c r="J7" s="320"/>
      <c r="K7" s="9"/>
    </row>
    <row r="8" spans="2:11" customFormat="1" ht="12.75" customHeight="1">
      <c r="B8" s="12"/>
      <c r="C8" s="11"/>
      <c r="D8" s="11"/>
      <c r="E8" s="11"/>
      <c r="F8" s="11"/>
      <c r="G8" s="11"/>
      <c r="H8" s="11"/>
      <c r="I8" s="11"/>
      <c r="J8" s="11"/>
      <c r="K8" s="9"/>
    </row>
    <row r="9" spans="2:11" customFormat="1" ht="15" customHeight="1">
      <c r="B9" s="12"/>
      <c r="C9" s="320" t="s">
        <v>961</v>
      </c>
      <c r="D9" s="320"/>
      <c r="E9" s="320"/>
      <c r="F9" s="320"/>
      <c r="G9" s="320"/>
      <c r="H9" s="320"/>
      <c r="I9" s="320"/>
      <c r="J9" s="320"/>
      <c r="K9" s="9"/>
    </row>
    <row r="10" spans="2:11" customFormat="1" ht="15" customHeight="1">
      <c r="B10" s="12"/>
      <c r="C10" s="11"/>
      <c r="D10" s="320" t="s">
        <v>962</v>
      </c>
      <c r="E10" s="320"/>
      <c r="F10" s="320"/>
      <c r="G10" s="320"/>
      <c r="H10" s="320"/>
      <c r="I10" s="320"/>
      <c r="J10" s="320"/>
      <c r="K10" s="9"/>
    </row>
    <row r="11" spans="2:11" customFormat="1" ht="15" customHeight="1">
      <c r="B11" s="12"/>
      <c r="C11" s="13"/>
      <c r="D11" s="320" t="s">
        <v>963</v>
      </c>
      <c r="E11" s="320"/>
      <c r="F11" s="320"/>
      <c r="G11" s="320"/>
      <c r="H11" s="320"/>
      <c r="I11" s="320"/>
      <c r="J11" s="320"/>
      <c r="K11" s="9"/>
    </row>
    <row r="12" spans="2:11" customFormat="1" ht="15" customHeight="1">
      <c r="B12" s="12"/>
      <c r="C12" s="13"/>
      <c r="D12" s="11"/>
      <c r="E12" s="11"/>
      <c r="F12" s="11"/>
      <c r="G12" s="11"/>
      <c r="H12" s="11"/>
      <c r="I12" s="11"/>
      <c r="J12" s="11"/>
      <c r="K12" s="9"/>
    </row>
    <row r="13" spans="2:11" customFormat="1" ht="15" customHeight="1">
      <c r="B13" s="12"/>
      <c r="C13" s="13"/>
      <c r="D13" s="14" t="s">
        <v>964</v>
      </c>
      <c r="E13" s="11"/>
      <c r="F13" s="11"/>
      <c r="G13" s="11"/>
      <c r="H13" s="11"/>
      <c r="I13" s="11"/>
      <c r="J13" s="11"/>
      <c r="K13" s="9"/>
    </row>
    <row r="14" spans="2:11" customFormat="1" ht="12.75" customHeight="1">
      <c r="B14" s="12"/>
      <c r="C14" s="13"/>
      <c r="D14" s="13"/>
      <c r="E14" s="13"/>
      <c r="F14" s="13"/>
      <c r="G14" s="13"/>
      <c r="H14" s="13"/>
      <c r="I14" s="13"/>
      <c r="J14" s="13"/>
      <c r="K14" s="9"/>
    </row>
    <row r="15" spans="2:11" customFormat="1" ht="15" customHeight="1">
      <c r="B15" s="12"/>
      <c r="C15" s="13"/>
      <c r="D15" s="320" t="s">
        <v>965</v>
      </c>
      <c r="E15" s="320"/>
      <c r="F15" s="320"/>
      <c r="G15" s="320"/>
      <c r="H15" s="320"/>
      <c r="I15" s="320"/>
      <c r="J15" s="320"/>
      <c r="K15" s="9"/>
    </row>
    <row r="16" spans="2:11" customFormat="1" ht="15" customHeight="1">
      <c r="B16" s="12"/>
      <c r="C16" s="13"/>
      <c r="D16" s="320" t="s">
        <v>966</v>
      </c>
      <c r="E16" s="320"/>
      <c r="F16" s="320"/>
      <c r="G16" s="320"/>
      <c r="H16" s="320"/>
      <c r="I16" s="320"/>
      <c r="J16" s="320"/>
      <c r="K16" s="9"/>
    </row>
    <row r="17" spans="2:11" customFormat="1" ht="15" customHeight="1">
      <c r="B17" s="12"/>
      <c r="C17" s="13"/>
      <c r="D17" s="320" t="s">
        <v>967</v>
      </c>
      <c r="E17" s="320"/>
      <c r="F17" s="320"/>
      <c r="G17" s="320"/>
      <c r="H17" s="320"/>
      <c r="I17" s="320"/>
      <c r="J17" s="320"/>
      <c r="K17" s="9"/>
    </row>
    <row r="18" spans="2:11" customFormat="1" ht="15" customHeight="1">
      <c r="B18" s="12"/>
      <c r="C18" s="13"/>
      <c r="D18" s="13"/>
      <c r="E18" s="15" t="s">
        <v>75</v>
      </c>
      <c r="F18" s="320" t="s">
        <v>968</v>
      </c>
      <c r="G18" s="320"/>
      <c r="H18" s="320"/>
      <c r="I18" s="320"/>
      <c r="J18" s="320"/>
      <c r="K18" s="9"/>
    </row>
    <row r="19" spans="2:11" customFormat="1" ht="15" customHeight="1">
      <c r="B19" s="12"/>
      <c r="C19" s="13"/>
      <c r="D19" s="13"/>
      <c r="E19" s="15" t="s">
        <v>969</v>
      </c>
      <c r="F19" s="320" t="s">
        <v>970</v>
      </c>
      <c r="G19" s="320"/>
      <c r="H19" s="320"/>
      <c r="I19" s="320"/>
      <c r="J19" s="320"/>
      <c r="K19" s="9"/>
    </row>
    <row r="20" spans="2:11" customFormat="1" ht="15" customHeight="1">
      <c r="B20" s="12"/>
      <c r="C20" s="13"/>
      <c r="D20" s="13"/>
      <c r="E20" s="15" t="s">
        <v>971</v>
      </c>
      <c r="F20" s="320" t="s">
        <v>972</v>
      </c>
      <c r="G20" s="320"/>
      <c r="H20" s="320"/>
      <c r="I20" s="320"/>
      <c r="J20" s="320"/>
      <c r="K20" s="9"/>
    </row>
    <row r="21" spans="2:11" customFormat="1" ht="15" customHeight="1">
      <c r="B21" s="12"/>
      <c r="C21" s="13"/>
      <c r="D21" s="13"/>
      <c r="E21" s="15" t="s">
        <v>102</v>
      </c>
      <c r="F21" s="320" t="s">
        <v>973</v>
      </c>
      <c r="G21" s="320"/>
      <c r="H21" s="320"/>
      <c r="I21" s="320"/>
      <c r="J21" s="320"/>
      <c r="K21" s="9"/>
    </row>
    <row r="22" spans="2:11" customFormat="1" ht="15" customHeight="1">
      <c r="B22" s="12"/>
      <c r="C22" s="13"/>
      <c r="D22" s="13"/>
      <c r="E22" s="15" t="s">
        <v>651</v>
      </c>
      <c r="F22" s="320" t="s">
        <v>974</v>
      </c>
      <c r="G22" s="320"/>
      <c r="H22" s="320"/>
      <c r="I22" s="320"/>
      <c r="J22" s="320"/>
      <c r="K22" s="9"/>
    </row>
    <row r="23" spans="2:11" customFormat="1" ht="15" customHeight="1">
      <c r="B23" s="12"/>
      <c r="C23" s="13"/>
      <c r="D23" s="13"/>
      <c r="E23" s="15" t="s">
        <v>975</v>
      </c>
      <c r="F23" s="320" t="s">
        <v>976</v>
      </c>
      <c r="G23" s="320"/>
      <c r="H23" s="320"/>
      <c r="I23" s="320"/>
      <c r="J23" s="320"/>
      <c r="K23" s="9"/>
    </row>
    <row r="24" spans="2:11" customFormat="1" ht="12.75" customHeight="1">
      <c r="B24" s="12"/>
      <c r="C24" s="13"/>
      <c r="D24" s="13"/>
      <c r="E24" s="13"/>
      <c r="F24" s="13"/>
      <c r="G24" s="13"/>
      <c r="H24" s="13"/>
      <c r="I24" s="13"/>
      <c r="J24" s="13"/>
      <c r="K24" s="9"/>
    </row>
    <row r="25" spans="2:11" customFormat="1" ht="15" customHeight="1">
      <c r="B25" s="12"/>
      <c r="C25" s="320" t="s">
        <v>977</v>
      </c>
      <c r="D25" s="320"/>
      <c r="E25" s="320"/>
      <c r="F25" s="320"/>
      <c r="G25" s="320"/>
      <c r="H25" s="320"/>
      <c r="I25" s="320"/>
      <c r="J25" s="320"/>
      <c r="K25" s="9"/>
    </row>
    <row r="26" spans="2:11" customFormat="1" ht="15" customHeight="1">
      <c r="B26" s="12"/>
      <c r="C26" s="320" t="s">
        <v>978</v>
      </c>
      <c r="D26" s="320"/>
      <c r="E26" s="320"/>
      <c r="F26" s="320"/>
      <c r="G26" s="320"/>
      <c r="H26" s="320"/>
      <c r="I26" s="320"/>
      <c r="J26" s="320"/>
      <c r="K26" s="9"/>
    </row>
    <row r="27" spans="2:11" customFormat="1" ht="15" customHeight="1">
      <c r="B27" s="12"/>
      <c r="C27" s="11"/>
      <c r="D27" s="320" t="s">
        <v>979</v>
      </c>
      <c r="E27" s="320"/>
      <c r="F27" s="320"/>
      <c r="G27" s="320"/>
      <c r="H27" s="320"/>
      <c r="I27" s="320"/>
      <c r="J27" s="320"/>
      <c r="K27" s="9"/>
    </row>
    <row r="28" spans="2:11" customFormat="1" ht="15" customHeight="1">
      <c r="B28" s="12"/>
      <c r="C28" s="13"/>
      <c r="D28" s="320" t="s">
        <v>980</v>
      </c>
      <c r="E28" s="320"/>
      <c r="F28" s="320"/>
      <c r="G28" s="320"/>
      <c r="H28" s="320"/>
      <c r="I28" s="320"/>
      <c r="J28" s="320"/>
      <c r="K28" s="9"/>
    </row>
    <row r="29" spans="2:11" customFormat="1" ht="12.75" customHeight="1">
      <c r="B29" s="12"/>
      <c r="C29" s="13"/>
      <c r="D29" s="13"/>
      <c r="E29" s="13"/>
      <c r="F29" s="13"/>
      <c r="G29" s="13"/>
      <c r="H29" s="13"/>
      <c r="I29" s="13"/>
      <c r="J29" s="13"/>
      <c r="K29" s="9"/>
    </row>
    <row r="30" spans="2:11" customFormat="1" ht="15" customHeight="1">
      <c r="B30" s="12"/>
      <c r="C30" s="13"/>
      <c r="D30" s="320" t="s">
        <v>981</v>
      </c>
      <c r="E30" s="320"/>
      <c r="F30" s="320"/>
      <c r="G30" s="320"/>
      <c r="H30" s="320"/>
      <c r="I30" s="320"/>
      <c r="J30" s="320"/>
      <c r="K30" s="9"/>
    </row>
    <row r="31" spans="2:11" customFormat="1" ht="15" customHeight="1">
      <c r="B31" s="12"/>
      <c r="C31" s="13"/>
      <c r="D31" s="320" t="s">
        <v>982</v>
      </c>
      <c r="E31" s="320"/>
      <c r="F31" s="320"/>
      <c r="G31" s="320"/>
      <c r="H31" s="320"/>
      <c r="I31" s="320"/>
      <c r="J31" s="320"/>
      <c r="K31" s="9"/>
    </row>
    <row r="32" spans="2:11" customFormat="1" ht="12.75" customHeight="1">
      <c r="B32" s="12"/>
      <c r="C32" s="13"/>
      <c r="D32" s="13"/>
      <c r="E32" s="13"/>
      <c r="F32" s="13"/>
      <c r="G32" s="13"/>
      <c r="H32" s="13"/>
      <c r="I32" s="13"/>
      <c r="J32" s="13"/>
      <c r="K32" s="9"/>
    </row>
    <row r="33" spans="2:11" customFormat="1" ht="15" customHeight="1">
      <c r="B33" s="12"/>
      <c r="C33" s="13"/>
      <c r="D33" s="320" t="s">
        <v>983</v>
      </c>
      <c r="E33" s="320"/>
      <c r="F33" s="320"/>
      <c r="G33" s="320"/>
      <c r="H33" s="320"/>
      <c r="I33" s="320"/>
      <c r="J33" s="320"/>
      <c r="K33" s="9"/>
    </row>
    <row r="34" spans="2:11" customFormat="1" ht="15" customHeight="1">
      <c r="B34" s="12"/>
      <c r="C34" s="13"/>
      <c r="D34" s="320" t="s">
        <v>984</v>
      </c>
      <c r="E34" s="320"/>
      <c r="F34" s="320"/>
      <c r="G34" s="320"/>
      <c r="H34" s="320"/>
      <c r="I34" s="320"/>
      <c r="J34" s="320"/>
      <c r="K34" s="9"/>
    </row>
    <row r="35" spans="2:11" customFormat="1" ht="15" customHeight="1">
      <c r="B35" s="12"/>
      <c r="C35" s="13"/>
      <c r="D35" s="320" t="s">
        <v>985</v>
      </c>
      <c r="E35" s="320"/>
      <c r="F35" s="320"/>
      <c r="G35" s="320"/>
      <c r="H35" s="320"/>
      <c r="I35" s="320"/>
      <c r="J35" s="320"/>
      <c r="K35" s="9"/>
    </row>
    <row r="36" spans="2:11" customFormat="1" ht="15" customHeight="1">
      <c r="B36" s="12"/>
      <c r="C36" s="13"/>
      <c r="D36" s="11"/>
      <c r="E36" s="14" t="s">
        <v>124</v>
      </c>
      <c r="F36" s="11"/>
      <c r="G36" s="320" t="s">
        <v>986</v>
      </c>
      <c r="H36" s="320"/>
      <c r="I36" s="320"/>
      <c r="J36" s="320"/>
      <c r="K36" s="9"/>
    </row>
    <row r="37" spans="2:11" customFormat="1" ht="30.75" customHeight="1">
      <c r="B37" s="12"/>
      <c r="C37" s="13"/>
      <c r="D37" s="11"/>
      <c r="E37" s="14" t="s">
        <v>987</v>
      </c>
      <c r="F37" s="11"/>
      <c r="G37" s="320" t="s">
        <v>988</v>
      </c>
      <c r="H37" s="320"/>
      <c r="I37" s="320"/>
      <c r="J37" s="320"/>
      <c r="K37" s="9"/>
    </row>
    <row r="38" spans="2:11" customFormat="1" ht="15" customHeight="1">
      <c r="B38" s="12"/>
      <c r="C38" s="13"/>
      <c r="D38" s="11"/>
      <c r="E38" s="14" t="s">
        <v>49</v>
      </c>
      <c r="F38" s="11"/>
      <c r="G38" s="320" t="s">
        <v>989</v>
      </c>
      <c r="H38" s="320"/>
      <c r="I38" s="320"/>
      <c r="J38" s="320"/>
      <c r="K38" s="9"/>
    </row>
    <row r="39" spans="2:11" customFormat="1" ht="15" customHeight="1">
      <c r="B39" s="12"/>
      <c r="C39" s="13"/>
      <c r="D39" s="11"/>
      <c r="E39" s="14" t="s">
        <v>50</v>
      </c>
      <c r="F39" s="11"/>
      <c r="G39" s="320" t="s">
        <v>990</v>
      </c>
      <c r="H39" s="320"/>
      <c r="I39" s="320"/>
      <c r="J39" s="320"/>
      <c r="K39" s="9"/>
    </row>
    <row r="40" spans="2:11" customFormat="1" ht="15" customHeight="1">
      <c r="B40" s="12"/>
      <c r="C40" s="13"/>
      <c r="D40" s="11"/>
      <c r="E40" s="14" t="s">
        <v>125</v>
      </c>
      <c r="F40" s="11"/>
      <c r="G40" s="320" t="s">
        <v>991</v>
      </c>
      <c r="H40" s="320"/>
      <c r="I40" s="320"/>
      <c r="J40" s="320"/>
      <c r="K40" s="9"/>
    </row>
    <row r="41" spans="2:11" customFormat="1" ht="15" customHeight="1">
      <c r="B41" s="12"/>
      <c r="C41" s="13"/>
      <c r="D41" s="11"/>
      <c r="E41" s="14" t="s">
        <v>126</v>
      </c>
      <c r="F41" s="11"/>
      <c r="G41" s="320" t="s">
        <v>992</v>
      </c>
      <c r="H41" s="320"/>
      <c r="I41" s="320"/>
      <c r="J41" s="320"/>
      <c r="K41" s="9"/>
    </row>
    <row r="42" spans="2:11" customFormat="1" ht="15" customHeight="1">
      <c r="B42" s="12"/>
      <c r="C42" s="13"/>
      <c r="D42" s="11"/>
      <c r="E42" s="14" t="s">
        <v>993</v>
      </c>
      <c r="F42" s="11"/>
      <c r="G42" s="320" t="s">
        <v>994</v>
      </c>
      <c r="H42" s="320"/>
      <c r="I42" s="320"/>
      <c r="J42" s="320"/>
      <c r="K42" s="9"/>
    </row>
    <row r="43" spans="2:11" customFormat="1" ht="15" customHeight="1">
      <c r="B43" s="12"/>
      <c r="C43" s="13"/>
      <c r="D43" s="11"/>
      <c r="E43" s="14"/>
      <c r="F43" s="11"/>
      <c r="G43" s="320" t="s">
        <v>995</v>
      </c>
      <c r="H43" s="320"/>
      <c r="I43" s="320"/>
      <c r="J43" s="320"/>
      <c r="K43" s="9"/>
    </row>
    <row r="44" spans="2:11" customFormat="1" ht="15" customHeight="1">
      <c r="B44" s="12"/>
      <c r="C44" s="13"/>
      <c r="D44" s="11"/>
      <c r="E44" s="14" t="s">
        <v>996</v>
      </c>
      <c r="F44" s="11"/>
      <c r="G44" s="320" t="s">
        <v>997</v>
      </c>
      <c r="H44" s="320"/>
      <c r="I44" s="320"/>
      <c r="J44" s="320"/>
      <c r="K44" s="9"/>
    </row>
    <row r="45" spans="2:11" customFormat="1" ht="15" customHeight="1">
      <c r="B45" s="12"/>
      <c r="C45" s="13"/>
      <c r="D45" s="11"/>
      <c r="E45" s="14" t="s">
        <v>128</v>
      </c>
      <c r="F45" s="11"/>
      <c r="G45" s="320" t="s">
        <v>998</v>
      </c>
      <c r="H45" s="320"/>
      <c r="I45" s="320"/>
      <c r="J45" s="320"/>
      <c r="K45" s="9"/>
    </row>
    <row r="46" spans="2:11" customFormat="1" ht="12.75" customHeight="1">
      <c r="B46" s="12"/>
      <c r="C46" s="13"/>
      <c r="D46" s="11"/>
      <c r="E46" s="11"/>
      <c r="F46" s="11"/>
      <c r="G46" s="11"/>
      <c r="H46" s="11"/>
      <c r="I46" s="11"/>
      <c r="J46" s="11"/>
      <c r="K46" s="9"/>
    </row>
    <row r="47" spans="2:11" customFormat="1" ht="15" customHeight="1">
      <c r="B47" s="12"/>
      <c r="C47" s="13"/>
      <c r="D47" s="320" t="s">
        <v>999</v>
      </c>
      <c r="E47" s="320"/>
      <c r="F47" s="320"/>
      <c r="G47" s="320"/>
      <c r="H47" s="320"/>
      <c r="I47" s="320"/>
      <c r="J47" s="320"/>
      <c r="K47" s="9"/>
    </row>
    <row r="48" spans="2:11" customFormat="1" ht="15" customHeight="1">
      <c r="B48" s="12"/>
      <c r="C48" s="13"/>
      <c r="D48" s="13"/>
      <c r="E48" s="320" t="s">
        <v>1000</v>
      </c>
      <c r="F48" s="320"/>
      <c r="G48" s="320"/>
      <c r="H48" s="320"/>
      <c r="I48" s="320"/>
      <c r="J48" s="320"/>
      <c r="K48" s="9"/>
    </row>
    <row r="49" spans="2:11" customFormat="1" ht="15" customHeight="1">
      <c r="B49" s="12"/>
      <c r="C49" s="13"/>
      <c r="D49" s="13"/>
      <c r="E49" s="320" t="s">
        <v>1001</v>
      </c>
      <c r="F49" s="320"/>
      <c r="G49" s="320"/>
      <c r="H49" s="320"/>
      <c r="I49" s="320"/>
      <c r="J49" s="320"/>
      <c r="K49" s="9"/>
    </row>
    <row r="50" spans="2:11" customFormat="1" ht="15" customHeight="1">
      <c r="B50" s="12"/>
      <c r="C50" s="13"/>
      <c r="D50" s="13"/>
      <c r="E50" s="320" t="s">
        <v>1002</v>
      </c>
      <c r="F50" s="320"/>
      <c r="G50" s="320"/>
      <c r="H50" s="320"/>
      <c r="I50" s="320"/>
      <c r="J50" s="320"/>
      <c r="K50" s="9"/>
    </row>
    <row r="51" spans="2:11" customFormat="1" ht="15" customHeight="1">
      <c r="B51" s="12"/>
      <c r="C51" s="13"/>
      <c r="D51" s="320" t="s">
        <v>1003</v>
      </c>
      <c r="E51" s="320"/>
      <c r="F51" s="320"/>
      <c r="G51" s="320"/>
      <c r="H51" s="320"/>
      <c r="I51" s="320"/>
      <c r="J51" s="320"/>
      <c r="K51" s="9"/>
    </row>
    <row r="52" spans="2:11" customFormat="1" ht="25.5" customHeight="1">
      <c r="B52" s="8"/>
      <c r="C52" s="321" t="s">
        <v>1004</v>
      </c>
      <c r="D52" s="321"/>
      <c r="E52" s="321"/>
      <c r="F52" s="321"/>
      <c r="G52" s="321"/>
      <c r="H52" s="321"/>
      <c r="I52" s="321"/>
      <c r="J52" s="321"/>
      <c r="K52" s="9"/>
    </row>
    <row r="53" spans="2:11" customFormat="1" ht="5.25" customHeight="1">
      <c r="B53" s="8"/>
      <c r="C53" s="10"/>
      <c r="D53" s="10"/>
      <c r="E53" s="10"/>
      <c r="F53" s="10"/>
      <c r="G53" s="10"/>
      <c r="H53" s="10"/>
      <c r="I53" s="10"/>
      <c r="J53" s="10"/>
      <c r="K53" s="9"/>
    </row>
    <row r="54" spans="2:11" customFormat="1" ht="15" customHeight="1">
      <c r="B54" s="8"/>
      <c r="C54" s="320" t="s">
        <v>1005</v>
      </c>
      <c r="D54" s="320"/>
      <c r="E54" s="320"/>
      <c r="F54" s="320"/>
      <c r="G54" s="320"/>
      <c r="H54" s="320"/>
      <c r="I54" s="320"/>
      <c r="J54" s="320"/>
      <c r="K54" s="9"/>
    </row>
    <row r="55" spans="2:11" customFormat="1" ht="15" customHeight="1">
      <c r="B55" s="8"/>
      <c r="C55" s="320" t="s">
        <v>1006</v>
      </c>
      <c r="D55" s="320"/>
      <c r="E55" s="320"/>
      <c r="F55" s="320"/>
      <c r="G55" s="320"/>
      <c r="H55" s="320"/>
      <c r="I55" s="320"/>
      <c r="J55" s="320"/>
      <c r="K55" s="9"/>
    </row>
    <row r="56" spans="2:11" customFormat="1" ht="12.75" customHeight="1">
      <c r="B56" s="8"/>
      <c r="C56" s="11"/>
      <c r="D56" s="11"/>
      <c r="E56" s="11"/>
      <c r="F56" s="11"/>
      <c r="G56" s="11"/>
      <c r="H56" s="11"/>
      <c r="I56" s="11"/>
      <c r="J56" s="11"/>
      <c r="K56" s="9"/>
    </row>
    <row r="57" spans="2:11" customFormat="1" ht="15" customHeight="1">
      <c r="B57" s="8"/>
      <c r="C57" s="320" t="s">
        <v>1007</v>
      </c>
      <c r="D57" s="320"/>
      <c r="E57" s="320"/>
      <c r="F57" s="320"/>
      <c r="G57" s="320"/>
      <c r="H57" s="320"/>
      <c r="I57" s="320"/>
      <c r="J57" s="320"/>
      <c r="K57" s="9"/>
    </row>
    <row r="58" spans="2:11" customFormat="1" ht="15" customHeight="1">
      <c r="B58" s="8"/>
      <c r="C58" s="13"/>
      <c r="D58" s="320" t="s">
        <v>1008</v>
      </c>
      <c r="E58" s="320"/>
      <c r="F58" s="320"/>
      <c r="G58" s="320"/>
      <c r="H58" s="320"/>
      <c r="I58" s="320"/>
      <c r="J58" s="320"/>
      <c r="K58" s="9"/>
    </row>
    <row r="59" spans="2:11" customFormat="1" ht="15" customHeight="1">
      <c r="B59" s="8"/>
      <c r="C59" s="13"/>
      <c r="D59" s="320" t="s">
        <v>1009</v>
      </c>
      <c r="E59" s="320"/>
      <c r="F59" s="320"/>
      <c r="G59" s="320"/>
      <c r="H59" s="320"/>
      <c r="I59" s="320"/>
      <c r="J59" s="320"/>
      <c r="K59" s="9"/>
    </row>
    <row r="60" spans="2:11" customFormat="1" ht="15" customHeight="1">
      <c r="B60" s="8"/>
      <c r="C60" s="13"/>
      <c r="D60" s="320" t="s">
        <v>1010</v>
      </c>
      <c r="E60" s="320"/>
      <c r="F60" s="320"/>
      <c r="G60" s="320"/>
      <c r="H60" s="320"/>
      <c r="I60" s="320"/>
      <c r="J60" s="320"/>
      <c r="K60" s="9"/>
    </row>
    <row r="61" spans="2:11" customFormat="1" ht="15" customHeight="1">
      <c r="B61" s="8"/>
      <c r="C61" s="13"/>
      <c r="D61" s="320" t="s">
        <v>1011</v>
      </c>
      <c r="E61" s="320"/>
      <c r="F61" s="320"/>
      <c r="G61" s="320"/>
      <c r="H61" s="320"/>
      <c r="I61" s="320"/>
      <c r="J61" s="320"/>
      <c r="K61" s="9"/>
    </row>
    <row r="62" spans="2:11" customFormat="1" ht="15" customHeight="1">
      <c r="B62" s="8"/>
      <c r="C62" s="13"/>
      <c r="D62" s="323" t="s">
        <v>1012</v>
      </c>
      <c r="E62" s="323"/>
      <c r="F62" s="323"/>
      <c r="G62" s="323"/>
      <c r="H62" s="323"/>
      <c r="I62" s="323"/>
      <c r="J62" s="323"/>
      <c r="K62" s="9"/>
    </row>
    <row r="63" spans="2:11" customFormat="1" ht="15" customHeight="1">
      <c r="B63" s="8"/>
      <c r="C63" s="13"/>
      <c r="D63" s="320" t="s">
        <v>1013</v>
      </c>
      <c r="E63" s="320"/>
      <c r="F63" s="320"/>
      <c r="G63" s="320"/>
      <c r="H63" s="320"/>
      <c r="I63" s="320"/>
      <c r="J63" s="320"/>
      <c r="K63" s="9"/>
    </row>
    <row r="64" spans="2:11" customFormat="1" ht="12.75" customHeight="1">
      <c r="B64" s="8"/>
      <c r="C64" s="13"/>
      <c r="D64" s="13"/>
      <c r="E64" s="16"/>
      <c r="F64" s="13"/>
      <c r="G64" s="13"/>
      <c r="H64" s="13"/>
      <c r="I64" s="13"/>
      <c r="J64" s="13"/>
      <c r="K64" s="9"/>
    </row>
    <row r="65" spans="2:11" customFormat="1" ht="15" customHeight="1">
      <c r="B65" s="8"/>
      <c r="C65" s="13"/>
      <c r="D65" s="320" t="s">
        <v>1014</v>
      </c>
      <c r="E65" s="320"/>
      <c r="F65" s="320"/>
      <c r="G65" s="320"/>
      <c r="H65" s="320"/>
      <c r="I65" s="320"/>
      <c r="J65" s="320"/>
      <c r="K65" s="9"/>
    </row>
    <row r="66" spans="2:11" customFormat="1" ht="15" customHeight="1">
      <c r="B66" s="8"/>
      <c r="C66" s="13"/>
      <c r="D66" s="323" t="s">
        <v>1015</v>
      </c>
      <c r="E66" s="323"/>
      <c r="F66" s="323"/>
      <c r="G66" s="323"/>
      <c r="H66" s="323"/>
      <c r="I66" s="323"/>
      <c r="J66" s="323"/>
      <c r="K66" s="9"/>
    </row>
    <row r="67" spans="2:11" customFormat="1" ht="15" customHeight="1">
      <c r="B67" s="8"/>
      <c r="C67" s="13"/>
      <c r="D67" s="320" t="s">
        <v>1016</v>
      </c>
      <c r="E67" s="320"/>
      <c r="F67" s="320"/>
      <c r="G67" s="320"/>
      <c r="H67" s="320"/>
      <c r="I67" s="320"/>
      <c r="J67" s="320"/>
      <c r="K67" s="9"/>
    </row>
    <row r="68" spans="2:11" customFormat="1" ht="15" customHeight="1">
      <c r="B68" s="8"/>
      <c r="C68" s="13"/>
      <c r="D68" s="320" t="s">
        <v>1017</v>
      </c>
      <c r="E68" s="320"/>
      <c r="F68" s="320"/>
      <c r="G68" s="320"/>
      <c r="H68" s="320"/>
      <c r="I68" s="320"/>
      <c r="J68" s="320"/>
      <c r="K68" s="9"/>
    </row>
    <row r="69" spans="2:11" customFormat="1" ht="15" customHeight="1">
      <c r="B69" s="8"/>
      <c r="C69" s="13"/>
      <c r="D69" s="320" t="s">
        <v>1018</v>
      </c>
      <c r="E69" s="320"/>
      <c r="F69" s="320"/>
      <c r="G69" s="320"/>
      <c r="H69" s="320"/>
      <c r="I69" s="320"/>
      <c r="J69" s="320"/>
      <c r="K69" s="9"/>
    </row>
    <row r="70" spans="2:11" customFormat="1" ht="15" customHeight="1">
      <c r="B70" s="8"/>
      <c r="C70" s="13"/>
      <c r="D70" s="320" t="s">
        <v>1019</v>
      </c>
      <c r="E70" s="320"/>
      <c r="F70" s="320"/>
      <c r="G70" s="320"/>
      <c r="H70" s="320"/>
      <c r="I70" s="320"/>
      <c r="J70" s="320"/>
      <c r="K70" s="9"/>
    </row>
    <row r="71" spans="2:11" customFormat="1" ht="12.75" customHeight="1">
      <c r="B71" s="17"/>
      <c r="C71" s="18"/>
      <c r="D71" s="18"/>
      <c r="E71" s="18"/>
      <c r="F71" s="18"/>
      <c r="G71" s="18"/>
      <c r="H71" s="18"/>
      <c r="I71" s="18"/>
      <c r="J71" s="18"/>
      <c r="K71" s="19"/>
    </row>
    <row r="72" spans="2:11" customFormat="1" ht="18.75" customHeight="1">
      <c r="B72" s="20"/>
      <c r="C72" s="20"/>
      <c r="D72" s="20"/>
      <c r="E72" s="20"/>
      <c r="F72" s="20"/>
      <c r="G72" s="20"/>
      <c r="H72" s="20"/>
      <c r="I72" s="20"/>
      <c r="J72" s="20"/>
      <c r="K72" s="21"/>
    </row>
    <row r="73" spans="2:11" customFormat="1" ht="18.75" customHeight="1">
      <c r="B73" s="21"/>
      <c r="C73" s="21"/>
      <c r="D73" s="21"/>
      <c r="E73" s="21"/>
      <c r="F73" s="21"/>
      <c r="G73" s="21"/>
      <c r="H73" s="21"/>
      <c r="I73" s="21"/>
      <c r="J73" s="21"/>
      <c r="K73" s="21"/>
    </row>
    <row r="74" spans="2:11" customFormat="1" ht="7.5" customHeight="1">
      <c r="B74" s="22"/>
      <c r="C74" s="23"/>
      <c r="D74" s="23"/>
      <c r="E74" s="23"/>
      <c r="F74" s="23"/>
      <c r="G74" s="23"/>
      <c r="H74" s="23"/>
      <c r="I74" s="23"/>
      <c r="J74" s="23"/>
      <c r="K74" s="24"/>
    </row>
    <row r="75" spans="2:11" customFormat="1" ht="45" customHeight="1">
      <c r="B75" s="25"/>
      <c r="C75" s="324" t="s">
        <v>1020</v>
      </c>
      <c r="D75" s="324"/>
      <c r="E75" s="324"/>
      <c r="F75" s="324"/>
      <c r="G75" s="324"/>
      <c r="H75" s="324"/>
      <c r="I75" s="324"/>
      <c r="J75" s="324"/>
      <c r="K75" s="26"/>
    </row>
    <row r="76" spans="2:11" customFormat="1" ht="17.25" customHeight="1">
      <c r="B76" s="25"/>
      <c r="C76" s="27" t="s">
        <v>1021</v>
      </c>
      <c r="D76" s="27"/>
      <c r="E76" s="27"/>
      <c r="F76" s="27" t="s">
        <v>1022</v>
      </c>
      <c r="G76" s="28"/>
      <c r="H76" s="27" t="s">
        <v>50</v>
      </c>
      <c r="I76" s="27" t="s">
        <v>53</v>
      </c>
      <c r="J76" s="27" t="s">
        <v>1023</v>
      </c>
      <c r="K76" s="26"/>
    </row>
    <row r="77" spans="2:11" customFormat="1" ht="17.25" customHeight="1">
      <c r="B77" s="25"/>
      <c r="C77" s="29" t="s">
        <v>1024</v>
      </c>
      <c r="D77" s="29"/>
      <c r="E77" s="29"/>
      <c r="F77" s="30" t="s">
        <v>1025</v>
      </c>
      <c r="G77" s="31"/>
      <c r="H77" s="29"/>
      <c r="I77" s="29"/>
      <c r="J77" s="29" t="s">
        <v>1026</v>
      </c>
      <c r="K77" s="26"/>
    </row>
    <row r="78" spans="2:11" customFormat="1" ht="5.25" customHeight="1">
      <c r="B78" s="25"/>
      <c r="C78" s="32"/>
      <c r="D78" s="32"/>
      <c r="E78" s="32"/>
      <c r="F78" s="32"/>
      <c r="G78" s="33"/>
      <c r="H78" s="32"/>
      <c r="I78" s="32"/>
      <c r="J78" s="32"/>
      <c r="K78" s="26"/>
    </row>
    <row r="79" spans="2:11" customFormat="1" ht="15" customHeight="1">
      <c r="B79" s="25"/>
      <c r="C79" s="14" t="s">
        <v>49</v>
      </c>
      <c r="D79" s="34"/>
      <c r="E79" s="34"/>
      <c r="F79" s="35" t="s">
        <v>1027</v>
      </c>
      <c r="G79" s="36"/>
      <c r="H79" s="14" t="s">
        <v>1028</v>
      </c>
      <c r="I79" s="14" t="s">
        <v>1029</v>
      </c>
      <c r="J79" s="14">
        <v>20</v>
      </c>
      <c r="K79" s="26"/>
    </row>
    <row r="80" spans="2:11" customFormat="1" ht="15" customHeight="1">
      <c r="B80" s="25"/>
      <c r="C80" s="14" t="s">
        <v>1030</v>
      </c>
      <c r="D80" s="14"/>
      <c r="E80" s="14"/>
      <c r="F80" s="35" t="s">
        <v>1027</v>
      </c>
      <c r="G80" s="36"/>
      <c r="H80" s="14" t="s">
        <v>1031</v>
      </c>
      <c r="I80" s="14" t="s">
        <v>1029</v>
      </c>
      <c r="J80" s="14">
        <v>120</v>
      </c>
      <c r="K80" s="26"/>
    </row>
    <row r="81" spans="2:11" customFormat="1" ht="15" customHeight="1">
      <c r="B81" s="37"/>
      <c r="C81" s="14" t="s">
        <v>1032</v>
      </c>
      <c r="D81" s="14"/>
      <c r="E81" s="14"/>
      <c r="F81" s="35" t="s">
        <v>1033</v>
      </c>
      <c r="G81" s="36"/>
      <c r="H81" s="14" t="s">
        <v>1034</v>
      </c>
      <c r="I81" s="14" t="s">
        <v>1029</v>
      </c>
      <c r="J81" s="14">
        <v>50</v>
      </c>
      <c r="K81" s="26"/>
    </row>
    <row r="82" spans="2:11" customFormat="1" ht="15" customHeight="1">
      <c r="B82" s="37"/>
      <c r="C82" s="14" t="s">
        <v>1035</v>
      </c>
      <c r="D82" s="14"/>
      <c r="E82" s="14"/>
      <c r="F82" s="35" t="s">
        <v>1027</v>
      </c>
      <c r="G82" s="36"/>
      <c r="H82" s="14" t="s">
        <v>1036</v>
      </c>
      <c r="I82" s="14" t="s">
        <v>1037</v>
      </c>
      <c r="J82" s="14"/>
      <c r="K82" s="26"/>
    </row>
    <row r="83" spans="2:11" customFormat="1" ht="15" customHeight="1">
      <c r="B83" s="37"/>
      <c r="C83" s="14" t="s">
        <v>1038</v>
      </c>
      <c r="D83" s="14"/>
      <c r="E83" s="14"/>
      <c r="F83" s="35" t="s">
        <v>1033</v>
      </c>
      <c r="G83" s="14"/>
      <c r="H83" s="14" t="s">
        <v>1039</v>
      </c>
      <c r="I83" s="14" t="s">
        <v>1029</v>
      </c>
      <c r="J83" s="14">
        <v>15</v>
      </c>
      <c r="K83" s="26"/>
    </row>
    <row r="84" spans="2:11" customFormat="1" ht="15" customHeight="1">
      <c r="B84" s="37"/>
      <c r="C84" s="14" t="s">
        <v>1040</v>
      </c>
      <c r="D84" s="14"/>
      <c r="E84" s="14"/>
      <c r="F84" s="35" t="s">
        <v>1033</v>
      </c>
      <c r="G84" s="14"/>
      <c r="H84" s="14" t="s">
        <v>1041</v>
      </c>
      <c r="I84" s="14" t="s">
        <v>1029</v>
      </c>
      <c r="J84" s="14">
        <v>15</v>
      </c>
      <c r="K84" s="26"/>
    </row>
    <row r="85" spans="2:11" customFormat="1" ht="15" customHeight="1">
      <c r="B85" s="37"/>
      <c r="C85" s="14" t="s">
        <v>1042</v>
      </c>
      <c r="D85" s="14"/>
      <c r="E85" s="14"/>
      <c r="F85" s="35" t="s">
        <v>1033</v>
      </c>
      <c r="G85" s="14"/>
      <c r="H85" s="14" t="s">
        <v>1043</v>
      </c>
      <c r="I85" s="14" t="s">
        <v>1029</v>
      </c>
      <c r="J85" s="14">
        <v>20</v>
      </c>
      <c r="K85" s="26"/>
    </row>
    <row r="86" spans="2:11" customFormat="1" ht="15" customHeight="1">
      <c r="B86" s="37"/>
      <c r="C86" s="14" t="s">
        <v>1044</v>
      </c>
      <c r="D86" s="14"/>
      <c r="E86" s="14"/>
      <c r="F86" s="35" t="s">
        <v>1033</v>
      </c>
      <c r="G86" s="14"/>
      <c r="H86" s="14" t="s">
        <v>1045</v>
      </c>
      <c r="I86" s="14" t="s">
        <v>1029</v>
      </c>
      <c r="J86" s="14">
        <v>20</v>
      </c>
      <c r="K86" s="26"/>
    </row>
    <row r="87" spans="2:11" customFormat="1" ht="15" customHeight="1">
      <c r="B87" s="37"/>
      <c r="C87" s="14" t="s">
        <v>1046</v>
      </c>
      <c r="D87" s="14"/>
      <c r="E87" s="14"/>
      <c r="F87" s="35" t="s">
        <v>1033</v>
      </c>
      <c r="G87" s="36"/>
      <c r="H87" s="14" t="s">
        <v>1047</v>
      </c>
      <c r="I87" s="14" t="s">
        <v>1029</v>
      </c>
      <c r="J87" s="14">
        <v>50</v>
      </c>
      <c r="K87" s="26"/>
    </row>
    <row r="88" spans="2:11" customFormat="1" ht="15" customHeight="1">
      <c r="B88" s="37"/>
      <c r="C88" s="14" t="s">
        <v>1048</v>
      </c>
      <c r="D88" s="14"/>
      <c r="E88" s="14"/>
      <c r="F88" s="35" t="s">
        <v>1033</v>
      </c>
      <c r="G88" s="36"/>
      <c r="H88" s="14" t="s">
        <v>1049</v>
      </c>
      <c r="I88" s="14" t="s">
        <v>1029</v>
      </c>
      <c r="J88" s="14">
        <v>20</v>
      </c>
      <c r="K88" s="26"/>
    </row>
    <row r="89" spans="2:11" customFormat="1" ht="15" customHeight="1">
      <c r="B89" s="37"/>
      <c r="C89" s="14" t="s">
        <v>1050</v>
      </c>
      <c r="D89" s="14"/>
      <c r="E89" s="14"/>
      <c r="F89" s="35" t="s">
        <v>1033</v>
      </c>
      <c r="G89" s="36"/>
      <c r="H89" s="14" t="s">
        <v>1051</v>
      </c>
      <c r="I89" s="14" t="s">
        <v>1029</v>
      </c>
      <c r="J89" s="14">
        <v>20</v>
      </c>
      <c r="K89" s="26"/>
    </row>
    <row r="90" spans="2:11" customFormat="1" ht="15" customHeight="1">
      <c r="B90" s="37"/>
      <c r="C90" s="14" t="s">
        <v>1052</v>
      </c>
      <c r="D90" s="14"/>
      <c r="E90" s="14"/>
      <c r="F90" s="35" t="s">
        <v>1033</v>
      </c>
      <c r="G90" s="36"/>
      <c r="H90" s="14" t="s">
        <v>1053</v>
      </c>
      <c r="I90" s="14" t="s">
        <v>1029</v>
      </c>
      <c r="J90" s="14">
        <v>50</v>
      </c>
      <c r="K90" s="26"/>
    </row>
    <row r="91" spans="2:11" customFormat="1" ht="15" customHeight="1">
      <c r="B91" s="37"/>
      <c r="C91" s="14" t="s">
        <v>1054</v>
      </c>
      <c r="D91" s="14"/>
      <c r="E91" s="14"/>
      <c r="F91" s="35" t="s">
        <v>1033</v>
      </c>
      <c r="G91" s="36"/>
      <c r="H91" s="14" t="s">
        <v>1054</v>
      </c>
      <c r="I91" s="14" t="s">
        <v>1029</v>
      </c>
      <c r="J91" s="14">
        <v>50</v>
      </c>
      <c r="K91" s="26"/>
    </row>
    <row r="92" spans="2:11" customFormat="1" ht="15" customHeight="1">
      <c r="B92" s="37"/>
      <c r="C92" s="14" t="s">
        <v>1055</v>
      </c>
      <c r="D92" s="14"/>
      <c r="E92" s="14"/>
      <c r="F92" s="35" t="s">
        <v>1033</v>
      </c>
      <c r="G92" s="36"/>
      <c r="H92" s="14" t="s">
        <v>1056</v>
      </c>
      <c r="I92" s="14" t="s">
        <v>1029</v>
      </c>
      <c r="J92" s="14">
        <v>255</v>
      </c>
      <c r="K92" s="26"/>
    </row>
    <row r="93" spans="2:11" customFormat="1" ht="15" customHeight="1">
      <c r="B93" s="37"/>
      <c r="C93" s="14" t="s">
        <v>1057</v>
      </c>
      <c r="D93" s="14"/>
      <c r="E93" s="14"/>
      <c r="F93" s="35" t="s">
        <v>1027</v>
      </c>
      <c r="G93" s="36"/>
      <c r="H93" s="14" t="s">
        <v>1058</v>
      </c>
      <c r="I93" s="14" t="s">
        <v>1059</v>
      </c>
      <c r="J93" s="14"/>
      <c r="K93" s="26"/>
    </row>
    <row r="94" spans="2:11" customFormat="1" ht="15" customHeight="1">
      <c r="B94" s="37"/>
      <c r="C94" s="14" t="s">
        <v>1060</v>
      </c>
      <c r="D94" s="14"/>
      <c r="E94" s="14"/>
      <c r="F94" s="35" t="s">
        <v>1027</v>
      </c>
      <c r="G94" s="36"/>
      <c r="H94" s="14" t="s">
        <v>1061</v>
      </c>
      <c r="I94" s="14" t="s">
        <v>1062</v>
      </c>
      <c r="J94" s="14"/>
      <c r="K94" s="26"/>
    </row>
    <row r="95" spans="2:11" customFormat="1" ht="15" customHeight="1">
      <c r="B95" s="37"/>
      <c r="C95" s="14" t="s">
        <v>1063</v>
      </c>
      <c r="D95" s="14"/>
      <c r="E95" s="14"/>
      <c r="F95" s="35" t="s">
        <v>1027</v>
      </c>
      <c r="G95" s="36"/>
      <c r="H95" s="14" t="s">
        <v>1063</v>
      </c>
      <c r="I95" s="14" t="s">
        <v>1062</v>
      </c>
      <c r="J95" s="14"/>
      <c r="K95" s="26"/>
    </row>
    <row r="96" spans="2:11" customFormat="1" ht="15" customHeight="1">
      <c r="B96" s="37"/>
      <c r="C96" s="14" t="s">
        <v>34</v>
      </c>
      <c r="D96" s="14"/>
      <c r="E96" s="14"/>
      <c r="F96" s="35" t="s">
        <v>1027</v>
      </c>
      <c r="G96" s="36"/>
      <c r="H96" s="14" t="s">
        <v>1064</v>
      </c>
      <c r="I96" s="14" t="s">
        <v>1062</v>
      </c>
      <c r="J96" s="14"/>
      <c r="K96" s="26"/>
    </row>
    <row r="97" spans="2:11" customFormat="1" ht="15" customHeight="1">
      <c r="B97" s="37"/>
      <c r="C97" s="14" t="s">
        <v>44</v>
      </c>
      <c r="D97" s="14"/>
      <c r="E97" s="14"/>
      <c r="F97" s="35" t="s">
        <v>1027</v>
      </c>
      <c r="G97" s="36"/>
      <c r="H97" s="14" t="s">
        <v>1065</v>
      </c>
      <c r="I97" s="14" t="s">
        <v>1062</v>
      </c>
      <c r="J97" s="14"/>
      <c r="K97" s="26"/>
    </row>
    <row r="98" spans="2:11" customFormat="1" ht="15" customHeight="1">
      <c r="B98" s="38"/>
      <c r="C98" s="39"/>
      <c r="D98" s="39"/>
      <c r="E98" s="39"/>
      <c r="F98" s="39"/>
      <c r="G98" s="39"/>
      <c r="H98" s="39"/>
      <c r="I98" s="39"/>
      <c r="J98" s="39"/>
      <c r="K98" s="40"/>
    </row>
    <row r="99" spans="2:11" customFormat="1" ht="18.75" customHeight="1">
      <c r="B99" s="41"/>
      <c r="C99" s="42"/>
      <c r="D99" s="42"/>
      <c r="E99" s="42"/>
      <c r="F99" s="42"/>
      <c r="G99" s="42"/>
      <c r="H99" s="42"/>
      <c r="I99" s="42"/>
      <c r="J99" s="42"/>
      <c r="K99" s="41"/>
    </row>
    <row r="100" spans="2:11" customFormat="1" ht="18.75" customHeight="1">
      <c r="B100" s="21"/>
      <c r="C100" s="21"/>
      <c r="D100" s="21"/>
      <c r="E100" s="21"/>
      <c r="F100" s="21"/>
      <c r="G100" s="21"/>
      <c r="H100" s="21"/>
      <c r="I100" s="21"/>
      <c r="J100" s="21"/>
      <c r="K100" s="21"/>
    </row>
    <row r="101" spans="2:11" customFormat="1" ht="7.5" customHeight="1">
      <c r="B101" s="22"/>
      <c r="C101" s="23"/>
      <c r="D101" s="23"/>
      <c r="E101" s="23"/>
      <c r="F101" s="23"/>
      <c r="G101" s="23"/>
      <c r="H101" s="23"/>
      <c r="I101" s="23"/>
      <c r="J101" s="23"/>
      <c r="K101" s="24"/>
    </row>
    <row r="102" spans="2:11" customFormat="1" ht="45" customHeight="1">
      <c r="B102" s="25"/>
      <c r="C102" s="324" t="s">
        <v>1066</v>
      </c>
      <c r="D102" s="324"/>
      <c r="E102" s="324"/>
      <c r="F102" s="324"/>
      <c r="G102" s="324"/>
      <c r="H102" s="324"/>
      <c r="I102" s="324"/>
      <c r="J102" s="324"/>
      <c r="K102" s="26"/>
    </row>
    <row r="103" spans="2:11" customFormat="1" ht="17.25" customHeight="1">
      <c r="B103" s="25"/>
      <c r="C103" s="27" t="s">
        <v>1021</v>
      </c>
      <c r="D103" s="27"/>
      <c r="E103" s="27"/>
      <c r="F103" s="27" t="s">
        <v>1022</v>
      </c>
      <c r="G103" s="28"/>
      <c r="H103" s="27" t="s">
        <v>50</v>
      </c>
      <c r="I103" s="27" t="s">
        <v>53</v>
      </c>
      <c r="J103" s="27" t="s">
        <v>1023</v>
      </c>
      <c r="K103" s="26"/>
    </row>
    <row r="104" spans="2:11" customFormat="1" ht="17.25" customHeight="1">
      <c r="B104" s="25"/>
      <c r="C104" s="29" t="s">
        <v>1024</v>
      </c>
      <c r="D104" s="29"/>
      <c r="E104" s="29"/>
      <c r="F104" s="30" t="s">
        <v>1025</v>
      </c>
      <c r="G104" s="31"/>
      <c r="H104" s="29"/>
      <c r="I104" s="29"/>
      <c r="J104" s="29" t="s">
        <v>1026</v>
      </c>
      <c r="K104" s="26"/>
    </row>
    <row r="105" spans="2:11" customFormat="1" ht="5.25" customHeight="1">
      <c r="B105" s="25"/>
      <c r="C105" s="27"/>
      <c r="D105" s="27"/>
      <c r="E105" s="27"/>
      <c r="F105" s="27"/>
      <c r="G105" s="43"/>
      <c r="H105" s="27"/>
      <c r="I105" s="27"/>
      <c r="J105" s="27"/>
      <c r="K105" s="26"/>
    </row>
    <row r="106" spans="2:11" customFormat="1" ht="15" customHeight="1">
      <c r="B106" s="25"/>
      <c r="C106" s="14" t="s">
        <v>49</v>
      </c>
      <c r="D106" s="34"/>
      <c r="E106" s="34"/>
      <c r="F106" s="35" t="s">
        <v>1027</v>
      </c>
      <c r="G106" s="14"/>
      <c r="H106" s="14" t="s">
        <v>1067</v>
      </c>
      <c r="I106" s="14" t="s">
        <v>1029</v>
      </c>
      <c r="J106" s="14">
        <v>20</v>
      </c>
      <c r="K106" s="26"/>
    </row>
    <row r="107" spans="2:11" customFormat="1" ht="15" customHeight="1">
      <c r="B107" s="25"/>
      <c r="C107" s="14" t="s">
        <v>1030</v>
      </c>
      <c r="D107" s="14"/>
      <c r="E107" s="14"/>
      <c r="F107" s="35" t="s">
        <v>1027</v>
      </c>
      <c r="G107" s="14"/>
      <c r="H107" s="14" t="s">
        <v>1067</v>
      </c>
      <c r="I107" s="14" t="s">
        <v>1029</v>
      </c>
      <c r="J107" s="14">
        <v>120</v>
      </c>
      <c r="K107" s="26"/>
    </row>
    <row r="108" spans="2:11" customFormat="1" ht="15" customHeight="1">
      <c r="B108" s="37"/>
      <c r="C108" s="14" t="s">
        <v>1032</v>
      </c>
      <c r="D108" s="14"/>
      <c r="E108" s="14"/>
      <c r="F108" s="35" t="s">
        <v>1033</v>
      </c>
      <c r="G108" s="14"/>
      <c r="H108" s="14" t="s">
        <v>1067</v>
      </c>
      <c r="I108" s="14" t="s">
        <v>1029</v>
      </c>
      <c r="J108" s="14">
        <v>50</v>
      </c>
      <c r="K108" s="26"/>
    </row>
    <row r="109" spans="2:11" customFormat="1" ht="15" customHeight="1">
      <c r="B109" s="37"/>
      <c r="C109" s="14" t="s">
        <v>1035</v>
      </c>
      <c r="D109" s="14"/>
      <c r="E109" s="14"/>
      <c r="F109" s="35" t="s">
        <v>1027</v>
      </c>
      <c r="G109" s="14"/>
      <c r="H109" s="14" t="s">
        <v>1067</v>
      </c>
      <c r="I109" s="14" t="s">
        <v>1037</v>
      </c>
      <c r="J109" s="14"/>
      <c r="K109" s="26"/>
    </row>
    <row r="110" spans="2:11" customFormat="1" ht="15" customHeight="1">
      <c r="B110" s="37"/>
      <c r="C110" s="14" t="s">
        <v>1046</v>
      </c>
      <c r="D110" s="14"/>
      <c r="E110" s="14"/>
      <c r="F110" s="35" t="s">
        <v>1033</v>
      </c>
      <c r="G110" s="14"/>
      <c r="H110" s="14" t="s">
        <v>1067</v>
      </c>
      <c r="I110" s="14" t="s">
        <v>1029</v>
      </c>
      <c r="J110" s="14">
        <v>50</v>
      </c>
      <c r="K110" s="26"/>
    </row>
    <row r="111" spans="2:11" customFormat="1" ht="15" customHeight="1">
      <c r="B111" s="37"/>
      <c r="C111" s="14" t="s">
        <v>1054</v>
      </c>
      <c r="D111" s="14"/>
      <c r="E111" s="14"/>
      <c r="F111" s="35" t="s">
        <v>1033</v>
      </c>
      <c r="G111" s="14"/>
      <c r="H111" s="14" t="s">
        <v>1067</v>
      </c>
      <c r="I111" s="14" t="s">
        <v>1029</v>
      </c>
      <c r="J111" s="14">
        <v>50</v>
      </c>
      <c r="K111" s="26"/>
    </row>
    <row r="112" spans="2:11" customFormat="1" ht="15" customHeight="1">
      <c r="B112" s="37"/>
      <c r="C112" s="14" t="s">
        <v>1052</v>
      </c>
      <c r="D112" s="14"/>
      <c r="E112" s="14"/>
      <c r="F112" s="35" t="s">
        <v>1033</v>
      </c>
      <c r="G112" s="14"/>
      <c r="H112" s="14" t="s">
        <v>1067</v>
      </c>
      <c r="I112" s="14" t="s">
        <v>1029</v>
      </c>
      <c r="J112" s="14">
        <v>50</v>
      </c>
      <c r="K112" s="26"/>
    </row>
    <row r="113" spans="2:11" customFormat="1" ht="15" customHeight="1">
      <c r="B113" s="37"/>
      <c r="C113" s="14" t="s">
        <v>49</v>
      </c>
      <c r="D113" s="14"/>
      <c r="E113" s="14"/>
      <c r="F113" s="35" t="s">
        <v>1027</v>
      </c>
      <c r="G113" s="14"/>
      <c r="H113" s="14" t="s">
        <v>1068</v>
      </c>
      <c r="I113" s="14" t="s">
        <v>1029</v>
      </c>
      <c r="J113" s="14">
        <v>20</v>
      </c>
      <c r="K113" s="26"/>
    </row>
    <row r="114" spans="2:11" customFormat="1" ht="15" customHeight="1">
      <c r="B114" s="37"/>
      <c r="C114" s="14" t="s">
        <v>1069</v>
      </c>
      <c r="D114" s="14"/>
      <c r="E114" s="14"/>
      <c r="F114" s="35" t="s">
        <v>1027</v>
      </c>
      <c r="G114" s="14"/>
      <c r="H114" s="14" t="s">
        <v>1070</v>
      </c>
      <c r="I114" s="14" t="s">
        <v>1029</v>
      </c>
      <c r="J114" s="14">
        <v>120</v>
      </c>
      <c r="K114" s="26"/>
    </row>
    <row r="115" spans="2:11" customFormat="1" ht="15" customHeight="1">
      <c r="B115" s="37"/>
      <c r="C115" s="14" t="s">
        <v>34</v>
      </c>
      <c r="D115" s="14"/>
      <c r="E115" s="14"/>
      <c r="F115" s="35" t="s">
        <v>1027</v>
      </c>
      <c r="G115" s="14"/>
      <c r="H115" s="14" t="s">
        <v>1071</v>
      </c>
      <c r="I115" s="14" t="s">
        <v>1062</v>
      </c>
      <c r="J115" s="14"/>
      <c r="K115" s="26"/>
    </row>
    <row r="116" spans="2:11" customFormat="1" ht="15" customHeight="1">
      <c r="B116" s="37"/>
      <c r="C116" s="14" t="s">
        <v>44</v>
      </c>
      <c r="D116" s="14"/>
      <c r="E116" s="14"/>
      <c r="F116" s="35" t="s">
        <v>1027</v>
      </c>
      <c r="G116" s="14"/>
      <c r="H116" s="14" t="s">
        <v>1072</v>
      </c>
      <c r="I116" s="14" t="s">
        <v>1062</v>
      </c>
      <c r="J116" s="14"/>
      <c r="K116" s="26"/>
    </row>
    <row r="117" spans="2:11" customFormat="1" ht="15" customHeight="1">
      <c r="B117" s="37"/>
      <c r="C117" s="14" t="s">
        <v>53</v>
      </c>
      <c r="D117" s="14"/>
      <c r="E117" s="14"/>
      <c r="F117" s="35" t="s">
        <v>1027</v>
      </c>
      <c r="G117" s="14"/>
      <c r="H117" s="14" t="s">
        <v>1073</v>
      </c>
      <c r="I117" s="14" t="s">
        <v>1074</v>
      </c>
      <c r="J117" s="14"/>
      <c r="K117" s="26"/>
    </row>
    <row r="118" spans="2:11" customFormat="1" ht="15" customHeight="1">
      <c r="B118" s="38"/>
      <c r="C118" s="44"/>
      <c r="D118" s="44"/>
      <c r="E118" s="44"/>
      <c r="F118" s="44"/>
      <c r="G118" s="44"/>
      <c r="H118" s="44"/>
      <c r="I118" s="44"/>
      <c r="J118" s="44"/>
      <c r="K118" s="40"/>
    </row>
    <row r="119" spans="2:11" customFormat="1" ht="18.75" customHeight="1">
      <c r="B119" s="45"/>
      <c r="C119" s="46"/>
      <c r="D119" s="46"/>
      <c r="E119" s="46"/>
      <c r="F119" s="47"/>
      <c r="G119" s="46"/>
      <c r="H119" s="46"/>
      <c r="I119" s="46"/>
      <c r="J119" s="46"/>
      <c r="K119" s="45"/>
    </row>
    <row r="120" spans="2:11" customFormat="1" ht="18.75" customHeight="1">
      <c r="B120" s="21"/>
      <c r="C120" s="21"/>
      <c r="D120" s="21"/>
      <c r="E120" s="21"/>
      <c r="F120" s="21"/>
      <c r="G120" s="21"/>
      <c r="H120" s="21"/>
      <c r="I120" s="21"/>
      <c r="J120" s="21"/>
      <c r="K120" s="21"/>
    </row>
    <row r="121" spans="2:11" customFormat="1" ht="7.5" customHeight="1">
      <c r="B121" s="48"/>
      <c r="C121" s="49"/>
      <c r="D121" s="49"/>
      <c r="E121" s="49"/>
      <c r="F121" s="49"/>
      <c r="G121" s="49"/>
      <c r="H121" s="49"/>
      <c r="I121" s="49"/>
      <c r="J121" s="49"/>
      <c r="K121" s="50"/>
    </row>
    <row r="122" spans="2:11" customFormat="1" ht="45" customHeight="1">
      <c r="B122" s="51"/>
      <c r="C122" s="322" t="s">
        <v>1075</v>
      </c>
      <c r="D122" s="322"/>
      <c r="E122" s="322"/>
      <c r="F122" s="322"/>
      <c r="G122" s="322"/>
      <c r="H122" s="322"/>
      <c r="I122" s="322"/>
      <c r="J122" s="322"/>
      <c r="K122" s="52"/>
    </row>
    <row r="123" spans="2:11" customFormat="1" ht="17.25" customHeight="1">
      <c r="B123" s="53"/>
      <c r="C123" s="27" t="s">
        <v>1021</v>
      </c>
      <c r="D123" s="27"/>
      <c r="E123" s="27"/>
      <c r="F123" s="27" t="s">
        <v>1022</v>
      </c>
      <c r="G123" s="28"/>
      <c r="H123" s="27" t="s">
        <v>50</v>
      </c>
      <c r="I123" s="27" t="s">
        <v>53</v>
      </c>
      <c r="J123" s="27" t="s">
        <v>1023</v>
      </c>
      <c r="K123" s="54"/>
    </row>
    <row r="124" spans="2:11" customFormat="1" ht="17.25" customHeight="1">
      <c r="B124" s="53"/>
      <c r="C124" s="29" t="s">
        <v>1024</v>
      </c>
      <c r="D124" s="29"/>
      <c r="E124" s="29"/>
      <c r="F124" s="30" t="s">
        <v>1025</v>
      </c>
      <c r="G124" s="31"/>
      <c r="H124" s="29"/>
      <c r="I124" s="29"/>
      <c r="J124" s="29" t="s">
        <v>1026</v>
      </c>
      <c r="K124" s="54"/>
    </row>
    <row r="125" spans="2:11" customFormat="1" ht="5.25" customHeight="1">
      <c r="B125" s="55"/>
      <c r="C125" s="32"/>
      <c r="D125" s="32"/>
      <c r="E125" s="32"/>
      <c r="F125" s="32"/>
      <c r="G125" s="56"/>
      <c r="H125" s="32"/>
      <c r="I125" s="32"/>
      <c r="J125" s="32"/>
      <c r="K125" s="57"/>
    </row>
    <row r="126" spans="2:11" customFormat="1" ht="15" customHeight="1">
      <c r="B126" s="55"/>
      <c r="C126" s="14" t="s">
        <v>1030</v>
      </c>
      <c r="D126" s="34"/>
      <c r="E126" s="34"/>
      <c r="F126" s="35" t="s">
        <v>1027</v>
      </c>
      <c r="G126" s="14"/>
      <c r="H126" s="14" t="s">
        <v>1067</v>
      </c>
      <c r="I126" s="14" t="s">
        <v>1029</v>
      </c>
      <c r="J126" s="14">
        <v>120</v>
      </c>
      <c r="K126" s="58"/>
    </row>
    <row r="127" spans="2:11" customFormat="1" ht="15" customHeight="1">
      <c r="B127" s="55"/>
      <c r="C127" s="14" t="s">
        <v>1076</v>
      </c>
      <c r="D127" s="14"/>
      <c r="E127" s="14"/>
      <c r="F127" s="35" t="s">
        <v>1027</v>
      </c>
      <c r="G127" s="14"/>
      <c r="H127" s="14" t="s">
        <v>1077</v>
      </c>
      <c r="I127" s="14" t="s">
        <v>1029</v>
      </c>
      <c r="J127" s="14" t="s">
        <v>1078</v>
      </c>
      <c r="K127" s="58"/>
    </row>
    <row r="128" spans="2:11" customFormat="1" ht="15" customHeight="1">
      <c r="B128" s="55"/>
      <c r="C128" s="14" t="s">
        <v>975</v>
      </c>
      <c r="D128" s="14"/>
      <c r="E128" s="14"/>
      <c r="F128" s="35" t="s">
        <v>1027</v>
      </c>
      <c r="G128" s="14"/>
      <c r="H128" s="14" t="s">
        <v>1079</v>
      </c>
      <c r="I128" s="14" t="s">
        <v>1029</v>
      </c>
      <c r="J128" s="14" t="s">
        <v>1078</v>
      </c>
      <c r="K128" s="58"/>
    </row>
    <row r="129" spans="2:11" customFormat="1" ht="15" customHeight="1">
      <c r="B129" s="55"/>
      <c r="C129" s="14" t="s">
        <v>1038</v>
      </c>
      <c r="D129" s="14"/>
      <c r="E129" s="14"/>
      <c r="F129" s="35" t="s">
        <v>1033</v>
      </c>
      <c r="G129" s="14"/>
      <c r="H129" s="14" t="s">
        <v>1039</v>
      </c>
      <c r="I129" s="14" t="s">
        <v>1029</v>
      </c>
      <c r="J129" s="14">
        <v>15</v>
      </c>
      <c r="K129" s="58"/>
    </row>
    <row r="130" spans="2:11" customFormat="1" ht="15" customHeight="1">
      <c r="B130" s="55"/>
      <c r="C130" s="14" t="s">
        <v>1040</v>
      </c>
      <c r="D130" s="14"/>
      <c r="E130" s="14"/>
      <c r="F130" s="35" t="s">
        <v>1033</v>
      </c>
      <c r="G130" s="14"/>
      <c r="H130" s="14" t="s">
        <v>1041</v>
      </c>
      <c r="I130" s="14" t="s">
        <v>1029</v>
      </c>
      <c r="J130" s="14">
        <v>15</v>
      </c>
      <c r="K130" s="58"/>
    </row>
    <row r="131" spans="2:11" customFormat="1" ht="15" customHeight="1">
      <c r="B131" s="55"/>
      <c r="C131" s="14" t="s">
        <v>1042</v>
      </c>
      <c r="D131" s="14"/>
      <c r="E131" s="14"/>
      <c r="F131" s="35" t="s">
        <v>1033</v>
      </c>
      <c r="G131" s="14"/>
      <c r="H131" s="14" t="s">
        <v>1043</v>
      </c>
      <c r="I131" s="14" t="s">
        <v>1029</v>
      </c>
      <c r="J131" s="14">
        <v>20</v>
      </c>
      <c r="K131" s="58"/>
    </row>
    <row r="132" spans="2:11" customFormat="1" ht="15" customHeight="1">
      <c r="B132" s="55"/>
      <c r="C132" s="14" t="s">
        <v>1044</v>
      </c>
      <c r="D132" s="14"/>
      <c r="E132" s="14"/>
      <c r="F132" s="35" t="s">
        <v>1033</v>
      </c>
      <c r="G132" s="14"/>
      <c r="H132" s="14" t="s">
        <v>1045</v>
      </c>
      <c r="I132" s="14" t="s">
        <v>1029</v>
      </c>
      <c r="J132" s="14">
        <v>20</v>
      </c>
      <c r="K132" s="58"/>
    </row>
    <row r="133" spans="2:11" customFormat="1" ht="15" customHeight="1">
      <c r="B133" s="55"/>
      <c r="C133" s="14" t="s">
        <v>1032</v>
      </c>
      <c r="D133" s="14"/>
      <c r="E133" s="14"/>
      <c r="F133" s="35" t="s">
        <v>1033</v>
      </c>
      <c r="G133" s="14"/>
      <c r="H133" s="14" t="s">
        <v>1067</v>
      </c>
      <c r="I133" s="14" t="s">
        <v>1029</v>
      </c>
      <c r="J133" s="14">
        <v>50</v>
      </c>
      <c r="K133" s="58"/>
    </row>
    <row r="134" spans="2:11" customFormat="1" ht="15" customHeight="1">
      <c r="B134" s="55"/>
      <c r="C134" s="14" t="s">
        <v>1046</v>
      </c>
      <c r="D134" s="14"/>
      <c r="E134" s="14"/>
      <c r="F134" s="35" t="s">
        <v>1033</v>
      </c>
      <c r="G134" s="14"/>
      <c r="H134" s="14" t="s">
        <v>1067</v>
      </c>
      <c r="I134" s="14" t="s">
        <v>1029</v>
      </c>
      <c r="J134" s="14">
        <v>50</v>
      </c>
      <c r="K134" s="58"/>
    </row>
    <row r="135" spans="2:11" customFormat="1" ht="15" customHeight="1">
      <c r="B135" s="55"/>
      <c r="C135" s="14" t="s">
        <v>1052</v>
      </c>
      <c r="D135" s="14"/>
      <c r="E135" s="14"/>
      <c r="F135" s="35" t="s">
        <v>1033</v>
      </c>
      <c r="G135" s="14"/>
      <c r="H135" s="14" t="s">
        <v>1067</v>
      </c>
      <c r="I135" s="14" t="s">
        <v>1029</v>
      </c>
      <c r="J135" s="14">
        <v>50</v>
      </c>
      <c r="K135" s="58"/>
    </row>
    <row r="136" spans="2:11" customFormat="1" ht="15" customHeight="1">
      <c r="B136" s="55"/>
      <c r="C136" s="14" t="s">
        <v>1054</v>
      </c>
      <c r="D136" s="14"/>
      <c r="E136" s="14"/>
      <c r="F136" s="35" t="s">
        <v>1033</v>
      </c>
      <c r="G136" s="14"/>
      <c r="H136" s="14" t="s">
        <v>1067</v>
      </c>
      <c r="I136" s="14" t="s">
        <v>1029</v>
      </c>
      <c r="J136" s="14">
        <v>50</v>
      </c>
      <c r="K136" s="58"/>
    </row>
    <row r="137" spans="2:11" customFormat="1" ht="15" customHeight="1">
      <c r="B137" s="55"/>
      <c r="C137" s="14" t="s">
        <v>1055</v>
      </c>
      <c r="D137" s="14"/>
      <c r="E137" s="14"/>
      <c r="F137" s="35" t="s">
        <v>1033</v>
      </c>
      <c r="G137" s="14"/>
      <c r="H137" s="14" t="s">
        <v>1080</v>
      </c>
      <c r="I137" s="14" t="s">
        <v>1029</v>
      </c>
      <c r="J137" s="14">
        <v>255</v>
      </c>
      <c r="K137" s="58"/>
    </row>
    <row r="138" spans="2:11" customFormat="1" ht="15" customHeight="1">
      <c r="B138" s="55"/>
      <c r="C138" s="14" t="s">
        <v>1057</v>
      </c>
      <c r="D138" s="14"/>
      <c r="E138" s="14"/>
      <c r="F138" s="35" t="s">
        <v>1027</v>
      </c>
      <c r="G138" s="14"/>
      <c r="H138" s="14" t="s">
        <v>1081</v>
      </c>
      <c r="I138" s="14" t="s">
        <v>1059</v>
      </c>
      <c r="J138" s="14"/>
      <c r="K138" s="58"/>
    </row>
    <row r="139" spans="2:11" customFormat="1" ht="15" customHeight="1">
      <c r="B139" s="55"/>
      <c r="C139" s="14" t="s">
        <v>1060</v>
      </c>
      <c r="D139" s="14"/>
      <c r="E139" s="14"/>
      <c r="F139" s="35" t="s">
        <v>1027</v>
      </c>
      <c r="G139" s="14"/>
      <c r="H139" s="14" t="s">
        <v>1082</v>
      </c>
      <c r="I139" s="14" t="s">
        <v>1062</v>
      </c>
      <c r="J139" s="14"/>
      <c r="K139" s="58"/>
    </row>
    <row r="140" spans="2:11" customFormat="1" ht="15" customHeight="1">
      <c r="B140" s="55"/>
      <c r="C140" s="14" t="s">
        <v>1063</v>
      </c>
      <c r="D140" s="14"/>
      <c r="E140" s="14"/>
      <c r="F140" s="35" t="s">
        <v>1027</v>
      </c>
      <c r="G140" s="14"/>
      <c r="H140" s="14" t="s">
        <v>1063</v>
      </c>
      <c r="I140" s="14" t="s">
        <v>1062</v>
      </c>
      <c r="J140" s="14"/>
      <c r="K140" s="58"/>
    </row>
    <row r="141" spans="2:11" customFormat="1" ht="15" customHeight="1">
      <c r="B141" s="55"/>
      <c r="C141" s="14" t="s">
        <v>34</v>
      </c>
      <c r="D141" s="14"/>
      <c r="E141" s="14"/>
      <c r="F141" s="35" t="s">
        <v>1027</v>
      </c>
      <c r="G141" s="14"/>
      <c r="H141" s="14" t="s">
        <v>1083</v>
      </c>
      <c r="I141" s="14" t="s">
        <v>1062</v>
      </c>
      <c r="J141" s="14"/>
      <c r="K141" s="58"/>
    </row>
    <row r="142" spans="2:11" customFormat="1" ht="15" customHeight="1">
      <c r="B142" s="55"/>
      <c r="C142" s="14" t="s">
        <v>1084</v>
      </c>
      <c r="D142" s="14"/>
      <c r="E142" s="14"/>
      <c r="F142" s="35" t="s">
        <v>1027</v>
      </c>
      <c r="G142" s="14"/>
      <c r="H142" s="14" t="s">
        <v>1085</v>
      </c>
      <c r="I142" s="14" t="s">
        <v>1062</v>
      </c>
      <c r="J142" s="14"/>
      <c r="K142" s="58"/>
    </row>
    <row r="143" spans="2:11" customFormat="1" ht="15" customHeight="1">
      <c r="B143" s="59"/>
      <c r="C143" s="60"/>
      <c r="D143" s="60"/>
      <c r="E143" s="60"/>
      <c r="F143" s="60"/>
      <c r="G143" s="60"/>
      <c r="H143" s="60"/>
      <c r="I143" s="60"/>
      <c r="J143" s="60"/>
      <c r="K143" s="61"/>
    </row>
    <row r="144" spans="2:11" customFormat="1" ht="18.75" customHeight="1">
      <c r="B144" s="46"/>
      <c r="C144" s="46"/>
      <c r="D144" s="46"/>
      <c r="E144" s="46"/>
      <c r="F144" s="47"/>
      <c r="G144" s="46"/>
      <c r="H144" s="46"/>
      <c r="I144" s="46"/>
      <c r="J144" s="46"/>
      <c r="K144" s="46"/>
    </row>
    <row r="145" spans="2:11" customFormat="1" ht="18.75" customHeight="1">
      <c r="B145" s="21"/>
      <c r="C145" s="21"/>
      <c r="D145" s="21"/>
      <c r="E145" s="21"/>
      <c r="F145" s="21"/>
      <c r="G145" s="21"/>
      <c r="H145" s="21"/>
      <c r="I145" s="21"/>
      <c r="J145" s="21"/>
      <c r="K145" s="21"/>
    </row>
    <row r="146" spans="2:11" customFormat="1" ht="7.5" customHeight="1">
      <c r="B146" s="22"/>
      <c r="C146" s="23"/>
      <c r="D146" s="23"/>
      <c r="E146" s="23"/>
      <c r="F146" s="23"/>
      <c r="G146" s="23"/>
      <c r="H146" s="23"/>
      <c r="I146" s="23"/>
      <c r="J146" s="23"/>
      <c r="K146" s="24"/>
    </row>
    <row r="147" spans="2:11" customFormat="1" ht="45" customHeight="1">
      <c r="B147" s="25"/>
      <c r="C147" s="324" t="s">
        <v>1086</v>
      </c>
      <c r="D147" s="324"/>
      <c r="E147" s="324"/>
      <c r="F147" s="324"/>
      <c r="G147" s="324"/>
      <c r="H147" s="324"/>
      <c r="I147" s="324"/>
      <c r="J147" s="324"/>
      <c r="K147" s="26"/>
    </row>
    <row r="148" spans="2:11" customFormat="1" ht="17.25" customHeight="1">
      <c r="B148" s="25"/>
      <c r="C148" s="27" t="s">
        <v>1021</v>
      </c>
      <c r="D148" s="27"/>
      <c r="E148" s="27"/>
      <c r="F148" s="27" t="s">
        <v>1022</v>
      </c>
      <c r="G148" s="28"/>
      <c r="H148" s="27" t="s">
        <v>50</v>
      </c>
      <c r="I148" s="27" t="s">
        <v>53</v>
      </c>
      <c r="J148" s="27" t="s">
        <v>1023</v>
      </c>
      <c r="K148" s="26"/>
    </row>
    <row r="149" spans="2:11" customFormat="1" ht="17.25" customHeight="1">
      <c r="B149" s="25"/>
      <c r="C149" s="29" t="s">
        <v>1024</v>
      </c>
      <c r="D149" s="29"/>
      <c r="E149" s="29"/>
      <c r="F149" s="30" t="s">
        <v>1025</v>
      </c>
      <c r="G149" s="31"/>
      <c r="H149" s="29"/>
      <c r="I149" s="29"/>
      <c r="J149" s="29" t="s">
        <v>1026</v>
      </c>
      <c r="K149" s="26"/>
    </row>
    <row r="150" spans="2:11" customFormat="1" ht="5.25" customHeight="1">
      <c r="B150" s="37"/>
      <c r="C150" s="32"/>
      <c r="D150" s="32"/>
      <c r="E150" s="32"/>
      <c r="F150" s="32"/>
      <c r="G150" s="33"/>
      <c r="H150" s="32"/>
      <c r="I150" s="32"/>
      <c r="J150" s="32"/>
      <c r="K150" s="58"/>
    </row>
    <row r="151" spans="2:11" customFormat="1" ht="15" customHeight="1">
      <c r="B151" s="37"/>
      <c r="C151" s="62" t="s">
        <v>1030</v>
      </c>
      <c r="D151" s="14"/>
      <c r="E151" s="14"/>
      <c r="F151" s="63" t="s">
        <v>1027</v>
      </c>
      <c r="G151" s="14"/>
      <c r="H151" s="62" t="s">
        <v>1067</v>
      </c>
      <c r="I151" s="62" t="s">
        <v>1029</v>
      </c>
      <c r="J151" s="62">
        <v>120</v>
      </c>
      <c r="K151" s="58"/>
    </row>
    <row r="152" spans="2:11" customFormat="1" ht="15" customHeight="1">
      <c r="B152" s="37"/>
      <c r="C152" s="62" t="s">
        <v>1076</v>
      </c>
      <c r="D152" s="14"/>
      <c r="E152" s="14"/>
      <c r="F152" s="63" t="s">
        <v>1027</v>
      </c>
      <c r="G152" s="14"/>
      <c r="H152" s="62" t="s">
        <v>1087</v>
      </c>
      <c r="I152" s="62" t="s">
        <v>1029</v>
      </c>
      <c r="J152" s="62" t="s">
        <v>1078</v>
      </c>
      <c r="K152" s="58"/>
    </row>
    <row r="153" spans="2:11" customFormat="1" ht="15" customHeight="1">
      <c r="B153" s="37"/>
      <c r="C153" s="62" t="s">
        <v>975</v>
      </c>
      <c r="D153" s="14"/>
      <c r="E153" s="14"/>
      <c r="F153" s="63" t="s">
        <v>1027</v>
      </c>
      <c r="G153" s="14"/>
      <c r="H153" s="62" t="s">
        <v>1088</v>
      </c>
      <c r="I153" s="62" t="s">
        <v>1029</v>
      </c>
      <c r="J153" s="62" t="s">
        <v>1078</v>
      </c>
      <c r="K153" s="58"/>
    </row>
    <row r="154" spans="2:11" customFormat="1" ht="15" customHeight="1">
      <c r="B154" s="37"/>
      <c r="C154" s="62" t="s">
        <v>1032</v>
      </c>
      <c r="D154" s="14"/>
      <c r="E154" s="14"/>
      <c r="F154" s="63" t="s">
        <v>1033</v>
      </c>
      <c r="G154" s="14"/>
      <c r="H154" s="62" t="s">
        <v>1067</v>
      </c>
      <c r="I154" s="62" t="s">
        <v>1029</v>
      </c>
      <c r="J154" s="62">
        <v>50</v>
      </c>
      <c r="K154" s="58"/>
    </row>
    <row r="155" spans="2:11" customFormat="1" ht="15" customHeight="1">
      <c r="B155" s="37"/>
      <c r="C155" s="62" t="s">
        <v>1035</v>
      </c>
      <c r="D155" s="14"/>
      <c r="E155" s="14"/>
      <c r="F155" s="63" t="s">
        <v>1027</v>
      </c>
      <c r="G155" s="14"/>
      <c r="H155" s="62" t="s">
        <v>1067</v>
      </c>
      <c r="I155" s="62" t="s">
        <v>1037</v>
      </c>
      <c r="J155" s="62"/>
      <c r="K155" s="58"/>
    </row>
    <row r="156" spans="2:11" customFormat="1" ht="15" customHeight="1">
      <c r="B156" s="37"/>
      <c r="C156" s="62" t="s">
        <v>1046</v>
      </c>
      <c r="D156" s="14"/>
      <c r="E156" s="14"/>
      <c r="F156" s="63" t="s">
        <v>1033</v>
      </c>
      <c r="G156" s="14"/>
      <c r="H156" s="62" t="s">
        <v>1067</v>
      </c>
      <c r="I156" s="62" t="s">
        <v>1029</v>
      </c>
      <c r="J156" s="62">
        <v>50</v>
      </c>
      <c r="K156" s="58"/>
    </row>
    <row r="157" spans="2:11" customFormat="1" ht="15" customHeight="1">
      <c r="B157" s="37"/>
      <c r="C157" s="62" t="s">
        <v>1054</v>
      </c>
      <c r="D157" s="14"/>
      <c r="E157" s="14"/>
      <c r="F157" s="63" t="s">
        <v>1033</v>
      </c>
      <c r="G157" s="14"/>
      <c r="H157" s="62" t="s">
        <v>1067</v>
      </c>
      <c r="I157" s="62" t="s">
        <v>1029</v>
      </c>
      <c r="J157" s="62">
        <v>50</v>
      </c>
      <c r="K157" s="58"/>
    </row>
    <row r="158" spans="2:11" customFormat="1" ht="15" customHeight="1">
      <c r="B158" s="37"/>
      <c r="C158" s="62" t="s">
        <v>1052</v>
      </c>
      <c r="D158" s="14"/>
      <c r="E158" s="14"/>
      <c r="F158" s="63" t="s">
        <v>1033</v>
      </c>
      <c r="G158" s="14"/>
      <c r="H158" s="62" t="s">
        <v>1067</v>
      </c>
      <c r="I158" s="62" t="s">
        <v>1029</v>
      </c>
      <c r="J158" s="62">
        <v>50</v>
      </c>
      <c r="K158" s="58"/>
    </row>
    <row r="159" spans="2:11" customFormat="1" ht="15" customHeight="1">
      <c r="B159" s="37"/>
      <c r="C159" s="62" t="s">
        <v>108</v>
      </c>
      <c r="D159" s="14"/>
      <c r="E159" s="14"/>
      <c r="F159" s="63" t="s">
        <v>1027</v>
      </c>
      <c r="G159" s="14"/>
      <c r="H159" s="62" t="s">
        <v>1089</v>
      </c>
      <c r="I159" s="62" t="s">
        <v>1029</v>
      </c>
      <c r="J159" s="62" t="s">
        <v>1090</v>
      </c>
      <c r="K159" s="58"/>
    </row>
    <row r="160" spans="2:11" customFormat="1" ht="15" customHeight="1">
      <c r="B160" s="37"/>
      <c r="C160" s="62" t="s">
        <v>1091</v>
      </c>
      <c r="D160" s="14"/>
      <c r="E160" s="14"/>
      <c r="F160" s="63" t="s">
        <v>1027</v>
      </c>
      <c r="G160" s="14"/>
      <c r="H160" s="62" t="s">
        <v>1092</v>
      </c>
      <c r="I160" s="62" t="s">
        <v>1062</v>
      </c>
      <c r="J160" s="62"/>
      <c r="K160" s="58"/>
    </row>
    <row r="161" spans="2:11" customFormat="1" ht="15" customHeight="1">
      <c r="B161" s="64"/>
      <c r="C161" s="44"/>
      <c r="D161" s="44"/>
      <c r="E161" s="44"/>
      <c r="F161" s="44"/>
      <c r="G161" s="44"/>
      <c r="H161" s="44"/>
      <c r="I161" s="44"/>
      <c r="J161" s="44"/>
      <c r="K161" s="65"/>
    </row>
    <row r="162" spans="2:11" customFormat="1" ht="18.75" customHeight="1">
      <c r="B162" s="46"/>
      <c r="C162" s="56"/>
      <c r="D162" s="56"/>
      <c r="E162" s="56"/>
      <c r="F162" s="66"/>
      <c r="G162" s="56"/>
      <c r="H162" s="56"/>
      <c r="I162" s="56"/>
      <c r="J162" s="56"/>
      <c r="K162" s="46"/>
    </row>
    <row r="163" spans="2:11" customFormat="1" ht="18.75" customHeight="1">
      <c r="B163" s="21"/>
      <c r="C163" s="21"/>
      <c r="D163" s="21"/>
      <c r="E163" s="21"/>
      <c r="F163" s="21"/>
      <c r="G163" s="21"/>
      <c r="H163" s="21"/>
      <c r="I163" s="21"/>
      <c r="J163" s="21"/>
      <c r="K163" s="21"/>
    </row>
    <row r="164" spans="2:11" customFormat="1" ht="7.5" customHeight="1">
      <c r="B164" s="3"/>
      <c r="C164" s="4"/>
      <c r="D164" s="4"/>
      <c r="E164" s="4"/>
      <c r="F164" s="4"/>
      <c r="G164" s="4"/>
      <c r="H164" s="4"/>
      <c r="I164" s="4"/>
      <c r="J164" s="4"/>
      <c r="K164" s="5"/>
    </row>
    <row r="165" spans="2:11" customFormat="1" ht="45" customHeight="1">
      <c r="B165" s="6"/>
      <c r="C165" s="322" t="s">
        <v>1093</v>
      </c>
      <c r="D165" s="322"/>
      <c r="E165" s="322"/>
      <c r="F165" s="322"/>
      <c r="G165" s="322"/>
      <c r="H165" s="322"/>
      <c r="I165" s="322"/>
      <c r="J165" s="322"/>
      <c r="K165" s="7"/>
    </row>
    <row r="166" spans="2:11" customFormat="1" ht="17.25" customHeight="1">
      <c r="B166" s="6"/>
      <c r="C166" s="27" t="s">
        <v>1021</v>
      </c>
      <c r="D166" s="27"/>
      <c r="E166" s="27"/>
      <c r="F166" s="27" t="s">
        <v>1022</v>
      </c>
      <c r="G166" s="67"/>
      <c r="H166" s="68" t="s">
        <v>50</v>
      </c>
      <c r="I166" s="68" t="s">
        <v>53</v>
      </c>
      <c r="J166" s="27" t="s">
        <v>1023</v>
      </c>
      <c r="K166" s="7"/>
    </row>
    <row r="167" spans="2:11" customFormat="1" ht="17.25" customHeight="1">
      <c r="B167" s="8"/>
      <c r="C167" s="29" t="s">
        <v>1024</v>
      </c>
      <c r="D167" s="29"/>
      <c r="E167" s="29"/>
      <c r="F167" s="30" t="s">
        <v>1025</v>
      </c>
      <c r="G167" s="69"/>
      <c r="H167" s="70"/>
      <c r="I167" s="70"/>
      <c r="J167" s="29" t="s">
        <v>1026</v>
      </c>
      <c r="K167" s="9"/>
    </row>
    <row r="168" spans="2:11" customFormat="1" ht="5.25" customHeight="1">
      <c r="B168" s="37"/>
      <c r="C168" s="32"/>
      <c r="D168" s="32"/>
      <c r="E168" s="32"/>
      <c r="F168" s="32"/>
      <c r="G168" s="33"/>
      <c r="H168" s="32"/>
      <c r="I168" s="32"/>
      <c r="J168" s="32"/>
      <c r="K168" s="58"/>
    </row>
    <row r="169" spans="2:11" customFormat="1" ht="15" customHeight="1">
      <c r="B169" s="37"/>
      <c r="C169" s="14" t="s">
        <v>1030</v>
      </c>
      <c r="D169" s="14"/>
      <c r="E169" s="14"/>
      <c r="F169" s="35" t="s">
        <v>1027</v>
      </c>
      <c r="G169" s="14"/>
      <c r="H169" s="14" t="s">
        <v>1067</v>
      </c>
      <c r="I169" s="14" t="s">
        <v>1029</v>
      </c>
      <c r="J169" s="14">
        <v>120</v>
      </c>
      <c r="K169" s="58"/>
    </row>
    <row r="170" spans="2:11" customFormat="1" ht="15" customHeight="1">
      <c r="B170" s="37"/>
      <c r="C170" s="14" t="s">
        <v>1076</v>
      </c>
      <c r="D170" s="14"/>
      <c r="E170" s="14"/>
      <c r="F170" s="35" t="s">
        <v>1027</v>
      </c>
      <c r="G170" s="14"/>
      <c r="H170" s="14" t="s">
        <v>1077</v>
      </c>
      <c r="I170" s="14" t="s">
        <v>1029</v>
      </c>
      <c r="J170" s="14" t="s">
        <v>1078</v>
      </c>
      <c r="K170" s="58"/>
    </row>
    <row r="171" spans="2:11" customFormat="1" ht="15" customHeight="1">
      <c r="B171" s="37"/>
      <c r="C171" s="14" t="s">
        <v>975</v>
      </c>
      <c r="D171" s="14"/>
      <c r="E171" s="14"/>
      <c r="F171" s="35" t="s">
        <v>1027</v>
      </c>
      <c r="G171" s="14"/>
      <c r="H171" s="14" t="s">
        <v>1094</v>
      </c>
      <c r="I171" s="14" t="s">
        <v>1029</v>
      </c>
      <c r="J171" s="14" t="s">
        <v>1078</v>
      </c>
      <c r="K171" s="58"/>
    </row>
    <row r="172" spans="2:11" customFormat="1" ht="15" customHeight="1">
      <c r="B172" s="37"/>
      <c r="C172" s="14" t="s">
        <v>1032</v>
      </c>
      <c r="D172" s="14"/>
      <c r="E172" s="14"/>
      <c r="F172" s="35" t="s">
        <v>1033</v>
      </c>
      <c r="G172" s="14"/>
      <c r="H172" s="14" t="s">
        <v>1094</v>
      </c>
      <c r="I172" s="14" t="s">
        <v>1029</v>
      </c>
      <c r="J172" s="14">
        <v>50</v>
      </c>
      <c r="K172" s="58"/>
    </row>
    <row r="173" spans="2:11" customFormat="1" ht="15" customHeight="1">
      <c r="B173" s="37"/>
      <c r="C173" s="14" t="s">
        <v>1035</v>
      </c>
      <c r="D173" s="14"/>
      <c r="E173" s="14"/>
      <c r="F173" s="35" t="s">
        <v>1027</v>
      </c>
      <c r="G173" s="14"/>
      <c r="H173" s="14" t="s">
        <v>1094</v>
      </c>
      <c r="I173" s="14" t="s">
        <v>1037</v>
      </c>
      <c r="J173" s="14"/>
      <c r="K173" s="58"/>
    </row>
    <row r="174" spans="2:11" customFormat="1" ht="15" customHeight="1">
      <c r="B174" s="37"/>
      <c r="C174" s="14" t="s">
        <v>1046</v>
      </c>
      <c r="D174" s="14"/>
      <c r="E174" s="14"/>
      <c r="F174" s="35" t="s">
        <v>1033</v>
      </c>
      <c r="G174" s="14"/>
      <c r="H174" s="14" t="s">
        <v>1094</v>
      </c>
      <c r="I174" s="14" t="s">
        <v>1029</v>
      </c>
      <c r="J174" s="14">
        <v>50</v>
      </c>
      <c r="K174" s="58"/>
    </row>
    <row r="175" spans="2:11" customFormat="1" ht="15" customHeight="1">
      <c r="B175" s="37"/>
      <c r="C175" s="14" t="s">
        <v>1054</v>
      </c>
      <c r="D175" s="14"/>
      <c r="E175" s="14"/>
      <c r="F175" s="35" t="s">
        <v>1033</v>
      </c>
      <c r="G175" s="14"/>
      <c r="H175" s="14" t="s">
        <v>1094</v>
      </c>
      <c r="I175" s="14" t="s">
        <v>1029</v>
      </c>
      <c r="J175" s="14">
        <v>50</v>
      </c>
      <c r="K175" s="58"/>
    </row>
    <row r="176" spans="2:11" customFormat="1" ht="15" customHeight="1">
      <c r="B176" s="37"/>
      <c r="C176" s="14" t="s">
        <v>1052</v>
      </c>
      <c r="D176" s="14"/>
      <c r="E176" s="14"/>
      <c r="F176" s="35" t="s">
        <v>1033</v>
      </c>
      <c r="G176" s="14"/>
      <c r="H176" s="14" t="s">
        <v>1094</v>
      </c>
      <c r="I176" s="14" t="s">
        <v>1029</v>
      </c>
      <c r="J176" s="14">
        <v>50</v>
      </c>
      <c r="K176" s="58"/>
    </row>
    <row r="177" spans="2:11" customFormat="1" ht="15" customHeight="1">
      <c r="B177" s="37"/>
      <c r="C177" s="14" t="s">
        <v>124</v>
      </c>
      <c r="D177" s="14"/>
      <c r="E177" s="14"/>
      <c r="F177" s="35" t="s">
        <v>1027</v>
      </c>
      <c r="G177" s="14"/>
      <c r="H177" s="14" t="s">
        <v>1095</v>
      </c>
      <c r="I177" s="14" t="s">
        <v>1096</v>
      </c>
      <c r="J177" s="14"/>
      <c r="K177" s="58"/>
    </row>
    <row r="178" spans="2:11" customFormat="1" ht="15" customHeight="1">
      <c r="B178" s="37"/>
      <c r="C178" s="14" t="s">
        <v>53</v>
      </c>
      <c r="D178" s="14"/>
      <c r="E178" s="14"/>
      <c r="F178" s="35" t="s">
        <v>1027</v>
      </c>
      <c r="G178" s="14"/>
      <c r="H178" s="14" t="s">
        <v>1097</v>
      </c>
      <c r="I178" s="14" t="s">
        <v>1098</v>
      </c>
      <c r="J178" s="14">
        <v>1</v>
      </c>
      <c r="K178" s="58"/>
    </row>
    <row r="179" spans="2:11" customFormat="1" ht="15" customHeight="1">
      <c r="B179" s="37"/>
      <c r="C179" s="14" t="s">
        <v>49</v>
      </c>
      <c r="D179" s="14"/>
      <c r="E179" s="14"/>
      <c r="F179" s="35" t="s">
        <v>1027</v>
      </c>
      <c r="G179" s="14"/>
      <c r="H179" s="14" t="s">
        <v>1099</v>
      </c>
      <c r="I179" s="14" t="s">
        <v>1029</v>
      </c>
      <c r="J179" s="14">
        <v>20</v>
      </c>
      <c r="K179" s="58"/>
    </row>
    <row r="180" spans="2:11" customFormat="1" ht="15" customHeight="1">
      <c r="B180" s="37"/>
      <c r="C180" s="14" t="s">
        <v>50</v>
      </c>
      <c r="D180" s="14"/>
      <c r="E180" s="14"/>
      <c r="F180" s="35" t="s">
        <v>1027</v>
      </c>
      <c r="G180" s="14"/>
      <c r="H180" s="14" t="s">
        <v>1100</v>
      </c>
      <c r="I180" s="14" t="s">
        <v>1029</v>
      </c>
      <c r="J180" s="14">
        <v>255</v>
      </c>
      <c r="K180" s="58"/>
    </row>
    <row r="181" spans="2:11" customFormat="1" ht="15" customHeight="1">
      <c r="B181" s="37"/>
      <c r="C181" s="14" t="s">
        <v>125</v>
      </c>
      <c r="D181" s="14"/>
      <c r="E181" s="14"/>
      <c r="F181" s="35" t="s">
        <v>1027</v>
      </c>
      <c r="G181" s="14"/>
      <c r="H181" s="14" t="s">
        <v>991</v>
      </c>
      <c r="I181" s="14" t="s">
        <v>1029</v>
      </c>
      <c r="J181" s="14">
        <v>10</v>
      </c>
      <c r="K181" s="58"/>
    </row>
    <row r="182" spans="2:11" customFormat="1" ht="15" customHeight="1">
      <c r="B182" s="37"/>
      <c r="C182" s="14" t="s">
        <v>126</v>
      </c>
      <c r="D182" s="14"/>
      <c r="E182" s="14"/>
      <c r="F182" s="35" t="s">
        <v>1027</v>
      </c>
      <c r="G182" s="14"/>
      <c r="H182" s="14" t="s">
        <v>1101</v>
      </c>
      <c r="I182" s="14" t="s">
        <v>1062</v>
      </c>
      <c r="J182" s="14"/>
      <c r="K182" s="58"/>
    </row>
    <row r="183" spans="2:11" customFormat="1" ht="15" customHeight="1">
      <c r="B183" s="37"/>
      <c r="C183" s="14" t="s">
        <v>1102</v>
      </c>
      <c r="D183" s="14"/>
      <c r="E183" s="14"/>
      <c r="F183" s="35" t="s">
        <v>1027</v>
      </c>
      <c r="G183" s="14"/>
      <c r="H183" s="14" t="s">
        <v>1103</v>
      </c>
      <c r="I183" s="14" t="s">
        <v>1062</v>
      </c>
      <c r="J183" s="14"/>
      <c r="K183" s="58"/>
    </row>
    <row r="184" spans="2:11" customFormat="1" ht="15" customHeight="1">
      <c r="B184" s="37"/>
      <c r="C184" s="14" t="s">
        <v>1091</v>
      </c>
      <c r="D184" s="14"/>
      <c r="E184" s="14"/>
      <c r="F184" s="35" t="s">
        <v>1027</v>
      </c>
      <c r="G184" s="14"/>
      <c r="H184" s="14" t="s">
        <v>1104</v>
      </c>
      <c r="I184" s="14" t="s">
        <v>1062</v>
      </c>
      <c r="J184" s="14"/>
      <c r="K184" s="58"/>
    </row>
    <row r="185" spans="2:11" customFormat="1" ht="15" customHeight="1">
      <c r="B185" s="37"/>
      <c r="C185" s="14" t="s">
        <v>128</v>
      </c>
      <c r="D185" s="14"/>
      <c r="E185" s="14"/>
      <c r="F185" s="35" t="s">
        <v>1033</v>
      </c>
      <c r="G185" s="14"/>
      <c r="H185" s="14" t="s">
        <v>1105</v>
      </c>
      <c r="I185" s="14" t="s">
        <v>1029</v>
      </c>
      <c r="J185" s="14">
        <v>50</v>
      </c>
      <c r="K185" s="58"/>
    </row>
    <row r="186" spans="2:11" customFormat="1" ht="15" customHeight="1">
      <c r="B186" s="37"/>
      <c r="C186" s="14" t="s">
        <v>1106</v>
      </c>
      <c r="D186" s="14"/>
      <c r="E186" s="14"/>
      <c r="F186" s="35" t="s">
        <v>1033</v>
      </c>
      <c r="G186" s="14"/>
      <c r="H186" s="14" t="s">
        <v>1107</v>
      </c>
      <c r="I186" s="14" t="s">
        <v>1108</v>
      </c>
      <c r="J186" s="14"/>
      <c r="K186" s="58"/>
    </row>
    <row r="187" spans="2:11" customFormat="1" ht="15" customHeight="1">
      <c r="B187" s="37"/>
      <c r="C187" s="14" t="s">
        <v>1109</v>
      </c>
      <c r="D187" s="14"/>
      <c r="E187" s="14"/>
      <c r="F187" s="35" t="s">
        <v>1033</v>
      </c>
      <c r="G187" s="14"/>
      <c r="H187" s="14" t="s">
        <v>1110</v>
      </c>
      <c r="I187" s="14" t="s">
        <v>1108</v>
      </c>
      <c r="J187" s="14"/>
      <c r="K187" s="58"/>
    </row>
    <row r="188" spans="2:11" customFormat="1" ht="15" customHeight="1">
      <c r="B188" s="37"/>
      <c r="C188" s="14" t="s">
        <v>1111</v>
      </c>
      <c r="D188" s="14"/>
      <c r="E188" s="14"/>
      <c r="F188" s="35" t="s">
        <v>1033</v>
      </c>
      <c r="G188" s="14"/>
      <c r="H188" s="14" t="s">
        <v>1112</v>
      </c>
      <c r="I188" s="14" t="s">
        <v>1108</v>
      </c>
      <c r="J188" s="14"/>
      <c r="K188" s="58"/>
    </row>
    <row r="189" spans="2:11" customFormat="1" ht="15" customHeight="1">
      <c r="B189" s="37"/>
      <c r="C189" s="71" t="s">
        <v>1113</v>
      </c>
      <c r="D189" s="14"/>
      <c r="E189" s="14"/>
      <c r="F189" s="35" t="s">
        <v>1033</v>
      </c>
      <c r="G189" s="14"/>
      <c r="H189" s="14" t="s">
        <v>1114</v>
      </c>
      <c r="I189" s="14" t="s">
        <v>1115</v>
      </c>
      <c r="J189" s="72" t="s">
        <v>1116</v>
      </c>
      <c r="K189" s="58"/>
    </row>
    <row r="190" spans="2:11" customFormat="1" ht="15" customHeight="1">
      <c r="B190" s="73"/>
      <c r="C190" s="74" t="s">
        <v>1117</v>
      </c>
      <c r="D190" s="75"/>
      <c r="E190" s="75"/>
      <c r="F190" s="76" t="s">
        <v>1033</v>
      </c>
      <c r="G190" s="75"/>
      <c r="H190" s="75" t="s">
        <v>1118</v>
      </c>
      <c r="I190" s="75" t="s">
        <v>1115</v>
      </c>
      <c r="J190" s="77" t="s">
        <v>1116</v>
      </c>
      <c r="K190" s="78"/>
    </row>
    <row r="191" spans="2:11" customFormat="1" ht="15" customHeight="1">
      <c r="B191" s="37"/>
      <c r="C191" s="71" t="s">
        <v>38</v>
      </c>
      <c r="D191" s="14"/>
      <c r="E191" s="14"/>
      <c r="F191" s="35" t="s">
        <v>1027</v>
      </c>
      <c r="G191" s="14"/>
      <c r="H191" s="11" t="s">
        <v>1119</v>
      </c>
      <c r="I191" s="14" t="s">
        <v>1120</v>
      </c>
      <c r="J191" s="14"/>
      <c r="K191" s="58"/>
    </row>
    <row r="192" spans="2:11" customFormat="1" ht="15" customHeight="1">
      <c r="B192" s="37"/>
      <c r="C192" s="71" t="s">
        <v>1121</v>
      </c>
      <c r="D192" s="14"/>
      <c r="E192" s="14"/>
      <c r="F192" s="35" t="s">
        <v>1027</v>
      </c>
      <c r="G192" s="14"/>
      <c r="H192" s="14" t="s">
        <v>1122</v>
      </c>
      <c r="I192" s="14" t="s">
        <v>1062</v>
      </c>
      <c r="J192" s="14"/>
      <c r="K192" s="58"/>
    </row>
    <row r="193" spans="2:11" customFormat="1" ht="15" customHeight="1">
      <c r="B193" s="37"/>
      <c r="C193" s="71" t="s">
        <v>1123</v>
      </c>
      <c r="D193" s="14"/>
      <c r="E193" s="14"/>
      <c r="F193" s="35" t="s">
        <v>1027</v>
      </c>
      <c r="G193" s="14"/>
      <c r="H193" s="14" t="s">
        <v>1124</v>
      </c>
      <c r="I193" s="14" t="s">
        <v>1062</v>
      </c>
      <c r="J193" s="14"/>
      <c r="K193" s="58"/>
    </row>
    <row r="194" spans="2:11" customFormat="1" ht="15" customHeight="1">
      <c r="B194" s="37"/>
      <c r="C194" s="71" t="s">
        <v>1125</v>
      </c>
      <c r="D194" s="14"/>
      <c r="E194" s="14"/>
      <c r="F194" s="35" t="s">
        <v>1033</v>
      </c>
      <c r="G194" s="14"/>
      <c r="H194" s="14" t="s">
        <v>1126</v>
      </c>
      <c r="I194" s="14" t="s">
        <v>1062</v>
      </c>
      <c r="J194" s="14"/>
      <c r="K194" s="58"/>
    </row>
    <row r="195" spans="2:11" customFormat="1" ht="15" customHeight="1">
      <c r="B195" s="64"/>
      <c r="C195" s="79"/>
      <c r="D195" s="44"/>
      <c r="E195" s="44"/>
      <c r="F195" s="44"/>
      <c r="G195" s="44"/>
      <c r="H195" s="44"/>
      <c r="I195" s="44"/>
      <c r="J195" s="44"/>
      <c r="K195" s="65"/>
    </row>
    <row r="196" spans="2:11" customFormat="1" ht="18.75" customHeight="1">
      <c r="B196" s="46"/>
      <c r="C196" s="56"/>
      <c r="D196" s="56"/>
      <c r="E196" s="56"/>
      <c r="F196" s="66"/>
      <c r="G196" s="56"/>
      <c r="H196" s="56"/>
      <c r="I196" s="56"/>
      <c r="J196" s="56"/>
      <c r="K196" s="46"/>
    </row>
    <row r="197" spans="2:11" customFormat="1" ht="18.75" customHeight="1">
      <c r="B197" s="46"/>
      <c r="C197" s="56"/>
      <c r="D197" s="56"/>
      <c r="E197" s="56"/>
      <c r="F197" s="66"/>
      <c r="G197" s="56"/>
      <c r="H197" s="56"/>
      <c r="I197" s="56"/>
      <c r="J197" s="56"/>
      <c r="K197" s="46"/>
    </row>
    <row r="198" spans="2:11" customFormat="1" ht="18.75" customHeight="1">
      <c r="B198" s="21"/>
      <c r="C198" s="21"/>
      <c r="D198" s="21"/>
      <c r="E198" s="21"/>
      <c r="F198" s="21"/>
      <c r="G198" s="21"/>
      <c r="H198" s="21"/>
      <c r="I198" s="21"/>
      <c r="J198" s="21"/>
      <c r="K198" s="21"/>
    </row>
    <row r="199" spans="2:11" customFormat="1" ht="12">
      <c r="B199" s="3"/>
      <c r="C199" s="4"/>
      <c r="D199" s="4"/>
      <c r="E199" s="4"/>
      <c r="F199" s="4"/>
      <c r="G199" s="4"/>
      <c r="H199" s="4"/>
      <c r="I199" s="4"/>
      <c r="J199" s="4"/>
      <c r="K199" s="5"/>
    </row>
    <row r="200" spans="2:11" customFormat="1" ht="22.2">
      <c r="B200" s="6"/>
      <c r="C200" s="322" t="s">
        <v>1127</v>
      </c>
      <c r="D200" s="322"/>
      <c r="E200" s="322"/>
      <c r="F200" s="322"/>
      <c r="G200" s="322"/>
      <c r="H200" s="322"/>
      <c r="I200" s="322"/>
      <c r="J200" s="322"/>
      <c r="K200" s="7"/>
    </row>
    <row r="201" spans="2:11" customFormat="1" ht="25.5" customHeight="1">
      <c r="B201" s="6"/>
      <c r="C201" s="80" t="s">
        <v>1128</v>
      </c>
      <c r="D201" s="80"/>
      <c r="E201" s="80"/>
      <c r="F201" s="80" t="s">
        <v>1129</v>
      </c>
      <c r="G201" s="81"/>
      <c r="H201" s="325" t="s">
        <v>1130</v>
      </c>
      <c r="I201" s="325"/>
      <c r="J201" s="325"/>
      <c r="K201" s="7"/>
    </row>
    <row r="202" spans="2:11" customFormat="1" ht="5.25" customHeight="1">
      <c r="B202" s="37"/>
      <c r="C202" s="32"/>
      <c r="D202" s="32"/>
      <c r="E202" s="32"/>
      <c r="F202" s="32"/>
      <c r="G202" s="56"/>
      <c r="H202" s="32"/>
      <c r="I202" s="32"/>
      <c r="J202" s="32"/>
      <c r="K202" s="58"/>
    </row>
    <row r="203" spans="2:11" customFormat="1" ht="15" customHeight="1">
      <c r="B203" s="37"/>
      <c r="C203" s="14" t="s">
        <v>1120</v>
      </c>
      <c r="D203" s="14"/>
      <c r="E203" s="14"/>
      <c r="F203" s="35" t="s">
        <v>39</v>
      </c>
      <c r="G203" s="14"/>
      <c r="H203" s="326" t="s">
        <v>1131</v>
      </c>
      <c r="I203" s="326"/>
      <c r="J203" s="326"/>
      <c r="K203" s="58"/>
    </row>
    <row r="204" spans="2:11" customFormat="1" ht="15" customHeight="1">
      <c r="B204" s="37"/>
      <c r="C204" s="14"/>
      <c r="D204" s="14"/>
      <c r="E204" s="14"/>
      <c r="F204" s="35" t="s">
        <v>40</v>
      </c>
      <c r="G204" s="14"/>
      <c r="H204" s="326" t="s">
        <v>1132</v>
      </c>
      <c r="I204" s="326"/>
      <c r="J204" s="326"/>
      <c r="K204" s="58"/>
    </row>
    <row r="205" spans="2:11" customFormat="1" ht="15" customHeight="1">
      <c r="B205" s="37"/>
      <c r="C205" s="14"/>
      <c r="D205" s="14"/>
      <c r="E205" s="14"/>
      <c r="F205" s="35" t="s">
        <v>43</v>
      </c>
      <c r="G205" s="14"/>
      <c r="H205" s="326" t="s">
        <v>1133</v>
      </c>
      <c r="I205" s="326"/>
      <c r="J205" s="326"/>
      <c r="K205" s="58"/>
    </row>
    <row r="206" spans="2:11" customFormat="1" ht="15" customHeight="1">
      <c r="B206" s="37"/>
      <c r="C206" s="14"/>
      <c r="D206" s="14"/>
      <c r="E206" s="14"/>
      <c r="F206" s="35" t="s">
        <v>41</v>
      </c>
      <c r="G206" s="14"/>
      <c r="H206" s="326" t="s">
        <v>1134</v>
      </c>
      <c r="I206" s="326"/>
      <c r="J206" s="326"/>
      <c r="K206" s="58"/>
    </row>
    <row r="207" spans="2:11" customFormat="1" ht="15" customHeight="1">
      <c r="B207" s="37"/>
      <c r="C207" s="14"/>
      <c r="D207" s="14"/>
      <c r="E207" s="14"/>
      <c r="F207" s="35" t="s">
        <v>42</v>
      </c>
      <c r="G207" s="14"/>
      <c r="H207" s="326" t="s">
        <v>1135</v>
      </c>
      <c r="I207" s="326"/>
      <c r="J207" s="326"/>
      <c r="K207" s="58"/>
    </row>
    <row r="208" spans="2:11" customFormat="1" ht="15" customHeight="1">
      <c r="B208" s="37"/>
      <c r="C208" s="14"/>
      <c r="D208" s="14"/>
      <c r="E208" s="14"/>
      <c r="F208" s="35"/>
      <c r="G208" s="14"/>
      <c r="H208" s="14"/>
      <c r="I208" s="14"/>
      <c r="J208" s="14"/>
      <c r="K208" s="58"/>
    </row>
    <row r="209" spans="2:11" customFormat="1" ht="15" customHeight="1">
      <c r="B209" s="37"/>
      <c r="C209" s="14" t="s">
        <v>1074</v>
      </c>
      <c r="D209" s="14"/>
      <c r="E209" s="14"/>
      <c r="F209" s="35" t="s">
        <v>75</v>
      </c>
      <c r="G209" s="14"/>
      <c r="H209" s="326" t="s">
        <v>1136</v>
      </c>
      <c r="I209" s="326"/>
      <c r="J209" s="326"/>
      <c r="K209" s="58"/>
    </row>
    <row r="210" spans="2:11" customFormat="1" ht="15" customHeight="1">
      <c r="B210" s="37"/>
      <c r="C210" s="14"/>
      <c r="D210" s="14"/>
      <c r="E210" s="14"/>
      <c r="F210" s="35" t="s">
        <v>971</v>
      </c>
      <c r="G210" s="14"/>
      <c r="H210" s="326" t="s">
        <v>972</v>
      </c>
      <c r="I210" s="326"/>
      <c r="J210" s="326"/>
      <c r="K210" s="58"/>
    </row>
    <row r="211" spans="2:11" customFormat="1" ht="15" customHeight="1">
      <c r="B211" s="37"/>
      <c r="C211" s="14"/>
      <c r="D211" s="14"/>
      <c r="E211" s="14"/>
      <c r="F211" s="35" t="s">
        <v>969</v>
      </c>
      <c r="G211" s="14"/>
      <c r="H211" s="326" t="s">
        <v>1137</v>
      </c>
      <c r="I211" s="326"/>
      <c r="J211" s="326"/>
      <c r="K211" s="58"/>
    </row>
    <row r="212" spans="2:11" customFormat="1" ht="15" customHeight="1">
      <c r="B212" s="82"/>
      <c r="C212" s="14"/>
      <c r="D212" s="14"/>
      <c r="E212" s="14"/>
      <c r="F212" s="35" t="s">
        <v>102</v>
      </c>
      <c r="G212" s="71"/>
      <c r="H212" s="327" t="s">
        <v>973</v>
      </c>
      <c r="I212" s="327"/>
      <c r="J212" s="327"/>
      <c r="K212" s="83"/>
    </row>
    <row r="213" spans="2:11" customFormat="1" ht="15" customHeight="1">
      <c r="B213" s="82"/>
      <c r="C213" s="14"/>
      <c r="D213" s="14"/>
      <c r="E213" s="14"/>
      <c r="F213" s="35" t="s">
        <v>651</v>
      </c>
      <c r="G213" s="71"/>
      <c r="H213" s="327" t="s">
        <v>1138</v>
      </c>
      <c r="I213" s="327"/>
      <c r="J213" s="327"/>
      <c r="K213" s="83"/>
    </row>
    <row r="214" spans="2:11" customFormat="1" ht="15" customHeight="1">
      <c r="B214" s="82"/>
      <c r="C214" s="14"/>
      <c r="D214" s="14"/>
      <c r="E214" s="14"/>
      <c r="F214" s="35"/>
      <c r="G214" s="71"/>
      <c r="H214" s="62"/>
      <c r="I214" s="62"/>
      <c r="J214" s="62"/>
      <c r="K214" s="83"/>
    </row>
    <row r="215" spans="2:11" customFormat="1" ht="15" customHeight="1">
      <c r="B215" s="82"/>
      <c r="C215" s="14" t="s">
        <v>1098</v>
      </c>
      <c r="D215" s="14"/>
      <c r="E215" s="14"/>
      <c r="F215" s="35">
        <v>1</v>
      </c>
      <c r="G215" s="71"/>
      <c r="H215" s="327" t="s">
        <v>1139</v>
      </c>
      <c r="I215" s="327"/>
      <c r="J215" s="327"/>
      <c r="K215" s="83"/>
    </row>
    <row r="216" spans="2:11" customFormat="1" ht="15" customHeight="1">
      <c r="B216" s="82"/>
      <c r="C216" s="14"/>
      <c r="D216" s="14"/>
      <c r="E216" s="14"/>
      <c r="F216" s="35">
        <v>2</v>
      </c>
      <c r="G216" s="71"/>
      <c r="H216" s="327" t="s">
        <v>1140</v>
      </c>
      <c r="I216" s="327"/>
      <c r="J216" s="327"/>
      <c r="K216" s="83"/>
    </row>
    <row r="217" spans="2:11" customFormat="1" ht="15" customHeight="1">
      <c r="B217" s="82"/>
      <c r="C217" s="14"/>
      <c r="D217" s="14"/>
      <c r="E217" s="14"/>
      <c r="F217" s="35">
        <v>3</v>
      </c>
      <c r="G217" s="71"/>
      <c r="H217" s="327" t="s">
        <v>1141</v>
      </c>
      <c r="I217" s="327"/>
      <c r="J217" s="327"/>
      <c r="K217" s="83"/>
    </row>
    <row r="218" spans="2:11" customFormat="1" ht="15" customHeight="1">
      <c r="B218" s="82"/>
      <c r="C218" s="14"/>
      <c r="D218" s="14"/>
      <c r="E218" s="14"/>
      <c r="F218" s="35">
        <v>4</v>
      </c>
      <c r="G218" s="71"/>
      <c r="H218" s="327" t="s">
        <v>1142</v>
      </c>
      <c r="I218" s="327"/>
      <c r="J218" s="327"/>
      <c r="K218" s="83"/>
    </row>
    <row r="219" spans="2:11" customFormat="1" ht="12.75" customHeight="1">
      <c r="B219" s="84"/>
      <c r="C219" s="85"/>
      <c r="D219" s="85"/>
      <c r="E219" s="85"/>
      <c r="F219" s="85"/>
      <c r="G219" s="85"/>
      <c r="H219" s="85"/>
      <c r="I219" s="85"/>
      <c r="J219" s="85"/>
      <c r="K219" s="8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68"/>
  <sheetViews>
    <sheetView workbookViewId="0">
      <selection activeCell="I6" sqref="I6"/>
    </sheetView>
  </sheetViews>
  <sheetFormatPr defaultRowHeight="10.199999999999999"/>
  <sheetData>
    <row r="1" spans="1:2" ht="18.600000000000001" customHeight="1">
      <c r="A1" s="87" t="s">
        <v>1144</v>
      </c>
      <c r="B1" s="88"/>
    </row>
    <row r="2" spans="1:2" ht="13.8">
      <c r="A2" s="89" t="s">
        <v>1145</v>
      </c>
    </row>
    <row r="3" spans="1:2" ht="13.8">
      <c r="A3" s="89" t="s">
        <v>1146</v>
      </c>
    </row>
    <row r="4" spans="1:2" ht="13.8">
      <c r="A4" s="90" t="s">
        <v>1147</v>
      </c>
    </row>
    <row r="5" spans="1:2" ht="13.8">
      <c r="A5" s="90" t="s">
        <v>1148</v>
      </c>
    </row>
    <row r="6" spans="1:2" ht="13.8">
      <c r="A6" s="91">
        <v>39660</v>
      </c>
    </row>
    <row r="7" spans="1:2" ht="13.8">
      <c r="A7" s="90">
        <v>17</v>
      </c>
      <c r="B7" s="90" t="s">
        <v>1149</v>
      </c>
    </row>
    <row r="8" spans="1:2" ht="13.8">
      <c r="A8" s="90" t="s">
        <v>1150</v>
      </c>
      <c r="B8" s="90" t="s">
        <v>1151</v>
      </c>
    </row>
    <row r="9" spans="1:2" ht="13.8">
      <c r="A9" s="90" t="s">
        <v>1152</v>
      </c>
      <c r="B9" s="90" t="s">
        <v>1153</v>
      </c>
    </row>
    <row r="10" spans="1:2" ht="13.8">
      <c r="A10" s="90" t="s">
        <v>1154</v>
      </c>
      <c r="B10" s="90" t="s">
        <v>1155</v>
      </c>
    </row>
    <row r="11" spans="1:2" ht="13.8">
      <c r="A11" s="90" t="s">
        <v>1156</v>
      </c>
      <c r="B11" s="90" t="s">
        <v>1157</v>
      </c>
    </row>
    <row r="12" spans="1:2" ht="13.8">
      <c r="A12" s="90" t="s">
        <v>1158</v>
      </c>
      <c r="B12" s="90" t="s">
        <v>1159</v>
      </c>
    </row>
    <row r="13" spans="1:2" ht="13.8">
      <c r="A13" s="90" t="s">
        <v>1160</v>
      </c>
      <c r="B13" s="90" t="s">
        <v>1161</v>
      </c>
    </row>
    <row r="14" spans="1:2" ht="13.8">
      <c r="A14" s="90" t="s">
        <v>1162</v>
      </c>
      <c r="B14" s="90" t="s">
        <v>1163</v>
      </c>
    </row>
    <row r="15" spans="1:2" ht="13.8">
      <c r="A15" s="90" t="s">
        <v>1164</v>
      </c>
      <c r="B15" s="90" t="s">
        <v>1165</v>
      </c>
    </row>
    <row r="16" spans="1:2" ht="13.8">
      <c r="A16" s="90" t="s">
        <v>1166</v>
      </c>
      <c r="B16" s="90" t="s">
        <v>1167</v>
      </c>
    </row>
    <row r="17" spans="1:2" ht="13.8">
      <c r="A17" s="90" t="s">
        <v>1168</v>
      </c>
      <c r="B17" s="90" t="s">
        <v>1169</v>
      </c>
    </row>
    <row r="18" spans="1:2" ht="13.8">
      <c r="A18" s="90" t="s">
        <v>1170</v>
      </c>
      <c r="B18" s="90" t="s">
        <v>1171</v>
      </c>
    </row>
    <row r="19" spans="1:2" ht="13.8">
      <c r="A19" s="90" t="s">
        <v>1172</v>
      </c>
      <c r="B19" s="90" t="s">
        <v>1173</v>
      </c>
    </row>
    <row r="20" spans="1:2" ht="13.8">
      <c r="A20" s="90" t="s">
        <v>1174</v>
      </c>
      <c r="B20" s="90" t="s">
        <v>1175</v>
      </c>
    </row>
    <row r="21" spans="1:2" ht="13.8">
      <c r="A21" s="90" t="s">
        <v>1176</v>
      </c>
      <c r="B21" s="90" t="s">
        <v>1177</v>
      </c>
    </row>
    <row r="22" spans="1:2" ht="13.8">
      <c r="A22" s="90" t="s">
        <v>1178</v>
      </c>
      <c r="B22" s="90" t="s">
        <v>1179</v>
      </c>
    </row>
    <row r="23" spans="1:2" ht="13.8">
      <c r="A23" s="90" t="s">
        <v>1180</v>
      </c>
      <c r="B23" s="90" t="s">
        <v>1181</v>
      </c>
    </row>
    <row r="24" spans="1:2" ht="13.8">
      <c r="A24" s="90" t="s">
        <v>1182</v>
      </c>
      <c r="B24" s="90" t="s">
        <v>1183</v>
      </c>
    </row>
    <row r="25" spans="1:2" ht="13.8">
      <c r="A25" s="90" t="s">
        <v>1184</v>
      </c>
      <c r="B25" s="90" t="s">
        <v>1185</v>
      </c>
    </row>
    <row r="26" spans="1:2" ht="13.8">
      <c r="A26" s="90" t="s">
        <v>1186</v>
      </c>
      <c r="B26" s="90" t="s">
        <v>1187</v>
      </c>
    </row>
    <row r="27" spans="1:2" ht="13.8">
      <c r="A27" s="90" t="s">
        <v>1188</v>
      </c>
      <c r="B27" s="90" t="s">
        <v>1189</v>
      </c>
    </row>
    <row r="28" spans="1:2" ht="13.8">
      <c r="A28" s="90" t="s">
        <v>1190</v>
      </c>
      <c r="B28" s="90" t="s">
        <v>1191</v>
      </c>
    </row>
    <row r="29" spans="1:2" ht="13.8">
      <c r="A29" s="90" t="s">
        <v>1192</v>
      </c>
      <c r="B29" s="90" t="s">
        <v>1193</v>
      </c>
    </row>
    <row r="30" spans="1:2" ht="13.8">
      <c r="A30" s="90" t="s">
        <v>1194</v>
      </c>
      <c r="B30" s="90" t="s">
        <v>1195</v>
      </c>
    </row>
    <row r="31" spans="1:2" ht="13.8">
      <c r="A31" s="90" t="s">
        <v>1196</v>
      </c>
      <c r="B31" s="90" t="s">
        <v>1197</v>
      </c>
    </row>
    <row r="32" spans="1:2" ht="13.8">
      <c r="A32" s="90" t="s">
        <v>1198</v>
      </c>
      <c r="B32" s="90" t="s">
        <v>1199</v>
      </c>
    </row>
    <row r="33" spans="1:2" ht="13.8">
      <c r="A33" s="90" t="s">
        <v>1200</v>
      </c>
      <c r="B33" s="90" t="s">
        <v>1201</v>
      </c>
    </row>
    <row r="34" spans="1:2" ht="13.8">
      <c r="A34" s="90" t="s">
        <v>1202</v>
      </c>
      <c r="B34" s="90" t="s">
        <v>1203</v>
      </c>
    </row>
    <row r="35" spans="1:2" ht="13.8">
      <c r="A35" s="90" t="s">
        <v>1204</v>
      </c>
      <c r="B35" s="90" t="s">
        <v>1205</v>
      </c>
    </row>
    <row r="36" spans="1:2" ht="13.8">
      <c r="A36" s="90" t="s">
        <v>1206</v>
      </c>
      <c r="B36" s="90" t="s">
        <v>1207</v>
      </c>
    </row>
    <row r="37" spans="1:2" ht="13.8">
      <c r="A37" s="90" t="s">
        <v>1208</v>
      </c>
      <c r="B37" s="90" t="s">
        <v>1209</v>
      </c>
    </row>
    <row r="38" spans="1:2" ht="13.8">
      <c r="A38" s="90" t="s">
        <v>1210</v>
      </c>
      <c r="B38" s="90" t="s">
        <v>1211</v>
      </c>
    </row>
    <row r="39" spans="1:2" ht="13.8">
      <c r="A39" s="90" t="s">
        <v>1212</v>
      </c>
      <c r="B39" s="90" t="s">
        <v>1213</v>
      </c>
    </row>
    <row r="40" spans="1:2" ht="13.8">
      <c r="A40" s="90" t="s">
        <v>1214</v>
      </c>
      <c r="B40" s="90" t="s">
        <v>1215</v>
      </c>
    </row>
    <row r="41" spans="1:2" ht="13.8">
      <c r="A41" s="90" t="s">
        <v>1216</v>
      </c>
      <c r="B41" s="90" t="s">
        <v>1217</v>
      </c>
    </row>
    <row r="42" spans="1:2" ht="13.8">
      <c r="A42" s="90" t="s">
        <v>1218</v>
      </c>
      <c r="B42" s="90" t="s">
        <v>1219</v>
      </c>
    </row>
    <row r="43" spans="1:2" ht="13.8">
      <c r="A43" s="90" t="s">
        <v>1220</v>
      </c>
      <c r="B43" s="90" t="s">
        <v>1221</v>
      </c>
    </row>
    <row r="44" spans="1:2" ht="13.8">
      <c r="A44" s="90" t="s">
        <v>1222</v>
      </c>
      <c r="B44" s="90" t="s">
        <v>1223</v>
      </c>
    </row>
    <row r="45" spans="1:2" ht="13.8">
      <c r="A45" s="90" t="s">
        <v>1224</v>
      </c>
      <c r="B45" s="90" t="s">
        <v>1225</v>
      </c>
    </row>
    <row r="46" spans="1:2" ht="13.8">
      <c r="A46" s="90" t="s">
        <v>1226</v>
      </c>
      <c r="B46" s="90" t="s">
        <v>1227</v>
      </c>
    </row>
    <row r="47" spans="1:2" ht="13.8">
      <c r="A47" s="90" t="s">
        <v>1228</v>
      </c>
      <c r="B47" s="90" t="s">
        <v>1229</v>
      </c>
    </row>
    <row r="48" spans="1:2" ht="13.8">
      <c r="A48" s="90" t="s">
        <v>1230</v>
      </c>
      <c r="B48" s="90" t="s">
        <v>1231</v>
      </c>
    </row>
    <row r="49" spans="1:2" ht="13.8">
      <c r="A49" s="90" t="s">
        <v>1232</v>
      </c>
      <c r="B49" s="90" t="s">
        <v>1233</v>
      </c>
    </row>
    <row r="50" spans="1:2" ht="13.8">
      <c r="A50" s="90" t="s">
        <v>1234</v>
      </c>
      <c r="B50" s="90" t="s">
        <v>1235</v>
      </c>
    </row>
    <row r="51" spans="1:2" ht="13.8">
      <c r="A51" s="90" t="s">
        <v>1236</v>
      </c>
      <c r="B51" s="90" t="s">
        <v>1237</v>
      </c>
    </row>
    <row r="52" spans="1:2" ht="13.8">
      <c r="A52" s="90" t="s">
        <v>1238</v>
      </c>
      <c r="B52" s="90" t="s">
        <v>1239</v>
      </c>
    </row>
    <row r="53" spans="1:2" ht="13.8">
      <c r="A53" s="90" t="s">
        <v>1240</v>
      </c>
      <c r="B53" s="90" t="s">
        <v>1241</v>
      </c>
    </row>
    <row r="54" spans="1:2" ht="13.8">
      <c r="A54" s="90" t="s">
        <v>1242</v>
      </c>
      <c r="B54" s="90" t="s">
        <v>1243</v>
      </c>
    </row>
    <row r="55" spans="1:2" ht="13.8">
      <c r="A55" s="90" t="s">
        <v>1244</v>
      </c>
      <c r="B55" s="90" t="s">
        <v>1245</v>
      </c>
    </row>
    <row r="56" spans="1:2" ht="13.8">
      <c r="A56" s="90" t="s">
        <v>1246</v>
      </c>
      <c r="B56" s="90" t="s">
        <v>1247</v>
      </c>
    </row>
    <row r="57" spans="1:2" ht="13.8">
      <c r="A57" s="90" t="s">
        <v>1248</v>
      </c>
      <c r="B57" s="90" t="s">
        <v>1249</v>
      </c>
    </row>
    <row r="58" spans="1:2" ht="13.8">
      <c r="A58" s="90" t="s">
        <v>1250</v>
      </c>
    </row>
    <row r="59" spans="1:2" ht="13.8">
      <c r="A59" s="90" t="s">
        <v>1251</v>
      </c>
    </row>
    <row r="60" spans="1:2" ht="13.8">
      <c r="A60" s="90" t="s">
        <v>1252</v>
      </c>
    </row>
    <row r="61" spans="1:2" ht="13.8">
      <c r="A61" s="90" t="s">
        <v>1253</v>
      </c>
    </row>
    <row r="62" spans="1:2" ht="13.8">
      <c r="A62" s="90" t="s">
        <v>1254</v>
      </c>
    </row>
    <row r="63" spans="1:2" ht="13.8">
      <c r="A63" s="90" t="s">
        <v>1255</v>
      </c>
    </row>
    <row r="64" spans="1:2" ht="13.8">
      <c r="A64" s="90" t="s">
        <v>1256</v>
      </c>
    </row>
    <row r="65" spans="1:1" ht="13.8">
      <c r="A65" s="90" t="s">
        <v>1257</v>
      </c>
    </row>
    <row r="66" spans="1:1" ht="13.8">
      <c r="A66" s="90" t="s">
        <v>1258</v>
      </c>
    </row>
    <row r="67" spans="1:1" ht="13.8">
      <c r="A67" s="90" t="s">
        <v>1259</v>
      </c>
    </row>
    <row r="68" spans="1:1" ht="13.8">
      <c r="A68" s="90" t="s">
        <v>1260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0"/>
  <sheetViews>
    <sheetView workbookViewId="0">
      <selection activeCell="F15" sqref="F15"/>
    </sheetView>
  </sheetViews>
  <sheetFormatPr defaultRowHeight="10.199999999999999"/>
  <sheetData>
    <row r="1" spans="1:20" ht="17.399999999999999">
      <c r="A1" s="92" t="s">
        <v>1261</v>
      </c>
      <c r="B1" s="93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</row>
    <row r="2" spans="1:20" ht="13.8">
      <c r="A2" s="95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</row>
    <row r="3" spans="1:20" ht="15">
      <c r="A3" s="96" t="s">
        <v>1262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4"/>
      <c r="Q3" s="94"/>
      <c r="R3" s="94"/>
      <c r="S3" s="94"/>
      <c r="T3" s="94"/>
    </row>
    <row r="4" spans="1:20" ht="15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4"/>
      <c r="Q4" s="94"/>
      <c r="R4" s="94"/>
      <c r="S4" s="94"/>
      <c r="T4" s="94"/>
    </row>
    <row r="5" spans="1:20" ht="15">
      <c r="A5" s="96" t="s">
        <v>1263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4"/>
      <c r="Q5" s="94"/>
      <c r="R5" s="94"/>
      <c r="S5" s="94"/>
      <c r="T5" s="94"/>
    </row>
    <row r="6" spans="1:20" ht="15">
      <c r="A6" s="96" t="s">
        <v>1264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4"/>
      <c r="Q6" s="94"/>
      <c r="R6" s="94"/>
      <c r="S6" s="94"/>
      <c r="T6" s="94"/>
    </row>
    <row r="7" spans="1:20" ht="15">
      <c r="A7" s="96" t="s">
        <v>1265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4"/>
      <c r="Q7" s="94"/>
      <c r="R7" s="94"/>
      <c r="S7" s="94"/>
      <c r="T7" s="94"/>
    </row>
    <row r="8" spans="1:20" ht="15">
      <c r="A8" s="96" t="s">
        <v>1266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4"/>
      <c r="Q8" s="94"/>
      <c r="R8" s="94"/>
      <c r="S8" s="94"/>
      <c r="T8" s="94"/>
    </row>
    <row r="9" spans="1:20" ht="15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4"/>
      <c r="Q9" s="94"/>
      <c r="R9" s="94"/>
      <c r="S9" s="94"/>
      <c r="T9" s="94"/>
    </row>
    <row r="10" spans="1:20" ht="15">
      <c r="A10" s="96" t="s">
        <v>1267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4"/>
      <c r="Q10" s="94"/>
      <c r="R10" s="94"/>
      <c r="S10" s="94"/>
      <c r="T10" s="94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O37"/>
  <sheetViews>
    <sheetView workbookViewId="0">
      <selection activeCell="G2" sqref="G2"/>
    </sheetView>
  </sheetViews>
  <sheetFormatPr defaultRowHeight="10.199999999999999"/>
  <sheetData>
    <row r="1" spans="1:119" ht="17.399999999999999">
      <c r="A1" s="92" t="s">
        <v>1268</v>
      </c>
      <c r="B1" s="93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 s="94"/>
      <c r="CA1" s="94"/>
      <c r="CB1" s="94"/>
      <c r="CC1" s="94"/>
      <c r="CD1" s="94"/>
      <c r="CE1" s="94"/>
      <c r="CF1" s="94"/>
      <c r="CG1" s="94"/>
      <c r="CH1" s="94"/>
      <c r="CI1" s="94"/>
      <c r="CJ1" s="94"/>
      <c r="CK1" s="94"/>
      <c r="CL1" s="94"/>
      <c r="CM1" s="94"/>
      <c r="CN1" s="94"/>
      <c r="CO1" s="94"/>
      <c r="CP1" s="94"/>
      <c r="CQ1" s="94"/>
      <c r="CR1" s="94"/>
      <c r="CS1" s="94"/>
      <c r="CT1" s="94"/>
      <c r="CU1" s="94"/>
      <c r="CV1" s="94"/>
      <c r="CW1" s="94"/>
      <c r="CX1" s="94"/>
      <c r="CY1" s="94"/>
      <c r="CZ1" s="94"/>
      <c r="DA1" s="94"/>
      <c r="DB1" s="94"/>
      <c r="DC1" s="94"/>
      <c r="DD1" s="94"/>
      <c r="DE1" s="94"/>
      <c r="DF1" s="94"/>
      <c r="DG1" s="94"/>
      <c r="DH1" s="94"/>
      <c r="DI1" s="94"/>
      <c r="DJ1" s="94"/>
      <c r="DK1" s="94"/>
      <c r="DL1" s="94"/>
      <c r="DM1" s="94"/>
      <c r="DN1" s="94"/>
      <c r="DO1" s="94"/>
    </row>
    <row r="2" spans="1:119" ht="13.8">
      <c r="A2" s="95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94"/>
      <c r="CG2" s="94"/>
      <c r="CH2" s="94"/>
      <c r="CI2" s="94"/>
      <c r="CJ2" s="94"/>
      <c r="CK2" s="94"/>
      <c r="CL2" s="94"/>
      <c r="CM2" s="94"/>
      <c r="CN2" s="94"/>
      <c r="CO2" s="94"/>
      <c r="CP2" s="94"/>
      <c r="CQ2" s="94"/>
      <c r="CR2" s="94"/>
      <c r="CS2" s="94"/>
      <c r="CT2" s="94"/>
      <c r="CU2" s="94"/>
      <c r="CV2" s="94"/>
      <c r="CW2" s="94"/>
      <c r="CX2" s="94"/>
      <c r="CY2" s="94"/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</row>
    <row r="3" spans="1:119" ht="15">
      <c r="A3" s="96" t="s">
        <v>1269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6"/>
      <c r="CH3" s="96"/>
      <c r="CI3" s="96"/>
      <c r="CJ3" s="96"/>
      <c r="CK3" s="96"/>
      <c r="CL3" s="96"/>
      <c r="CM3" s="96"/>
      <c r="CN3" s="96"/>
      <c r="CO3" s="96"/>
      <c r="CP3" s="96"/>
      <c r="CQ3" s="96"/>
      <c r="CR3" s="96"/>
      <c r="CS3" s="94"/>
      <c r="CT3" s="94"/>
      <c r="CU3" s="94"/>
      <c r="CV3" s="94"/>
      <c r="CW3" s="94"/>
      <c r="CX3" s="94"/>
      <c r="CY3" s="94"/>
      <c r="CZ3" s="94"/>
      <c r="DA3" s="94"/>
      <c r="DB3" s="94"/>
      <c r="DC3" s="94"/>
      <c r="DD3" s="94"/>
      <c r="DE3" s="94"/>
      <c r="DF3" s="94"/>
      <c r="DG3" s="94"/>
      <c r="DH3" s="94"/>
      <c r="DI3" s="94"/>
      <c r="DJ3" s="94"/>
      <c r="DK3" s="94"/>
      <c r="DL3" s="94"/>
      <c r="DM3" s="94"/>
      <c r="DN3" s="94"/>
      <c r="DO3" s="94"/>
    </row>
    <row r="4" spans="1:119" ht="15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4"/>
      <c r="DD4" s="94"/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</row>
    <row r="5" spans="1:119" ht="15.6">
      <c r="A5" s="96" t="s">
        <v>1270</v>
      </c>
      <c r="B5" s="97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</row>
    <row r="6" spans="1:119" ht="15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</row>
    <row r="7" spans="1:119" ht="15">
      <c r="A7" s="96" t="s">
        <v>1271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4"/>
      <c r="CT7" s="94"/>
      <c r="CU7" s="94"/>
      <c r="CV7" s="94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</row>
    <row r="8" spans="1:119" ht="15">
      <c r="A8" s="96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4"/>
      <c r="CT8" s="94"/>
      <c r="CU8" s="94"/>
      <c r="CV8" s="94"/>
      <c r="CW8" s="94"/>
      <c r="CX8" s="94"/>
      <c r="CY8" s="94"/>
      <c r="CZ8" s="94"/>
      <c r="DA8" s="94"/>
      <c r="DB8" s="94"/>
      <c r="DC8" s="94"/>
      <c r="DD8" s="94"/>
      <c r="DE8" s="94"/>
      <c r="DF8" s="94"/>
      <c r="DG8" s="94"/>
      <c r="DH8" s="94"/>
      <c r="DI8" s="94"/>
      <c r="DJ8" s="94"/>
      <c r="DK8" s="94"/>
      <c r="DL8" s="94"/>
      <c r="DM8" s="94"/>
      <c r="DN8" s="94"/>
      <c r="DO8" s="94"/>
    </row>
    <row r="9" spans="1:119" ht="15">
      <c r="A9" s="96" t="s">
        <v>1272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</row>
    <row r="10" spans="1:119" ht="15.6">
      <c r="A10" s="96"/>
      <c r="B10" s="98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</row>
    <row r="11" spans="1:119" ht="15.6">
      <c r="A11" s="96" t="s">
        <v>1273</v>
      </c>
      <c r="B11" s="98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4"/>
      <c r="CT11" s="94"/>
      <c r="CU11" s="94"/>
      <c r="CV11" s="94"/>
      <c r="CW11" s="94"/>
      <c r="CX11" s="94"/>
      <c r="CY11" s="94"/>
      <c r="CZ11" s="94"/>
      <c r="DA11" s="94"/>
      <c r="DB11" s="94"/>
      <c r="DC11" s="94"/>
      <c r="DD11" s="94"/>
      <c r="DE11" s="94"/>
      <c r="DF11" s="94"/>
      <c r="DG11" s="94"/>
      <c r="DH11" s="94"/>
      <c r="DI11" s="94"/>
      <c r="DJ11" s="94"/>
      <c r="DK11" s="94"/>
      <c r="DL11" s="94"/>
      <c r="DM11" s="94"/>
      <c r="DN11" s="94"/>
      <c r="DO11" s="94"/>
    </row>
    <row r="12" spans="1:119" ht="15.6">
      <c r="A12" s="96"/>
      <c r="B12" s="98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6"/>
      <c r="BH12" s="96"/>
      <c r="BI12" s="96"/>
      <c r="BJ12" s="96"/>
      <c r="BK12" s="96"/>
      <c r="BL12" s="96"/>
      <c r="BM12" s="96"/>
      <c r="BN12" s="96"/>
      <c r="BO12" s="96"/>
      <c r="BP12" s="96"/>
      <c r="BQ12" s="96"/>
      <c r="BR12" s="96"/>
      <c r="BS12" s="96"/>
      <c r="BT12" s="96"/>
      <c r="BU12" s="96"/>
      <c r="BV12" s="96"/>
      <c r="BW12" s="96"/>
      <c r="BX12" s="96"/>
      <c r="BY12" s="96"/>
      <c r="BZ12" s="96"/>
      <c r="CA12" s="96"/>
      <c r="CB12" s="96"/>
      <c r="CC12" s="96"/>
      <c r="CD12" s="96"/>
      <c r="CE12" s="96"/>
      <c r="CF12" s="96"/>
      <c r="CG12" s="96"/>
      <c r="CH12" s="96"/>
      <c r="CI12" s="96"/>
      <c r="CJ12" s="96"/>
      <c r="CK12" s="96"/>
      <c r="CL12" s="96"/>
      <c r="CM12" s="96"/>
      <c r="CN12" s="96"/>
      <c r="CO12" s="96"/>
      <c r="CP12" s="96"/>
      <c r="CQ12" s="96"/>
      <c r="CR12" s="96"/>
      <c r="CS12" s="94"/>
      <c r="CT12" s="94"/>
      <c r="CU12" s="94"/>
      <c r="CV12" s="94"/>
      <c r="CW12" s="94"/>
      <c r="CX12" s="94"/>
      <c r="CY12" s="94"/>
      <c r="CZ12" s="94"/>
      <c r="DA12" s="94"/>
      <c r="DB12" s="94"/>
      <c r="DC12" s="94"/>
      <c r="DD12" s="94"/>
      <c r="DE12" s="94"/>
      <c r="DF12" s="94"/>
      <c r="DG12" s="94"/>
      <c r="DH12" s="94"/>
      <c r="DI12" s="94"/>
      <c r="DJ12" s="94"/>
      <c r="DK12" s="94"/>
      <c r="DL12" s="94"/>
      <c r="DM12" s="94"/>
      <c r="DN12" s="94"/>
      <c r="DO12" s="94"/>
    </row>
    <row r="13" spans="1:119" ht="15.6">
      <c r="A13" s="96"/>
      <c r="B13" s="98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D13" s="96"/>
      <c r="CE13" s="96"/>
      <c r="CF13" s="96"/>
      <c r="CG13" s="96"/>
      <c r="CH13" s="96"/>
      <c r="CI13" s="96"/>
      <c r="CJ13" s="96"/>
      <c r="CK13" s="96"/>
      <c r="CL13" s="96"/>
      <c r="CM13" s="96"/>
      <c r="CN13" s="96"/>
      <c r="CO13" s="96"/>
      <c r="CP13" s="96"/>
      <c r="CQ13" s="96"/>
      <c r="CR13" s="96"/>
      <c r="CS13" s="94"/>
      <c r="CT13" s="94"/>
      <c r="CU13" s="94"/>
      <c r="CV13" s="94"/>
      <c r="CW13" s="94"/>
      <c r="CX13" s="94"/>
      <c r="CY13" s="94"/>
      <c r="CZ13" s="94"/>
      <c r="DA13" s="94"/>
      <c r="DB13" s="94"/>
      <c r="DC13" s="94"/>
      <c r="DD13" s="94"/>
      <c r="DE13" s="94"/>
      <c r="DF13" s="94"/>
      <c r="DG13" s="94"/>
      <c r="DH13" s="94"/>
      <c r="DI13" s="94"/>
      <c r="DJ13" s="94"/>
      <c r="DK13" s="94"/>
      <c r="DL13" s="94"/>
      <c r="DM13" s="94"/>
      <c r="DN13" s="94"/>
      <c r="DO13" s="94"/>
    </row>
    <row r="14" spans="1:119" ht="15.6">
      <c r="A14" s="96"/>
      <c r="B14" s="98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4"/>
      <c r="CT14" s="94"/>
      <c r="CU14" s="94"/>
      <c r="CV14" s="94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94"/>
      <c r="DH14" s="94"/>
      <c r="DI14" s="94"/>
      <c r="DJ14" s="94"/>
      <c r="DK14" s="94"/>
      <c r="DL14" s="94"/>
      <c r="DM14" s="94"/>
      <c r="DN14" s="94"/>
      <c r="DO14" s="94"/>
    </row>
    <row r="15" spans="1:119" ht="15.6">
      <c r="A15" s="96" t="s">
        <v>1274</v>
      </c>
      <c r="B15" s="98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4"/>
      <c r="CT15" s="94"/>
      <c r="CU15" s="94"/>
      <c r="CV15" s="94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94"/>
      <c r="DH15" s="94"/>
      <c r="DI15" s="94"/>
      <c r="DJ15" s="94"/>
      <c r="DK15" s="94"/>
      <c r="DL15" s="94"/>
      <c r="DM15" s="94"/>
      <c r="DN15" s="94"/>
      <c r="DO15" s="94"/>
    </row>
    <row r="16" spans="1:119" ht="15.6">
      <c r="A16" s="96"/>
      <c r="B16" s="98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94"/>
      <c r="DH16" s="94"/>
      <c r="DI16" s="94"/>
      <c r="DJ16" s="94"/>
      <c r="DK16" s="94"/>
      <c r="DL16" s="94"/>
      <c r="DM16" s="94"/>
      <c r="DN16" s="94"/>
      <c r="DO16" s="94"/>
    </row>
    <row r="17" spans="1:119" ht="15.6">
      <c r="A17" s="96" t="s">
        <v>1263</v>
      </c>
      <c r="B17" s="98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6"/>
      <c r="BD17" s="96"/>
      <c r="BE17" s="96"/>
      <c r="BF17" s="96"/>
      <c r="BG17" s="96"/>
      <c r="BH17" s="96"/>
      <c r="BI17" s="96"/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6"/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94"/>
      <c r="DH17" s="94"/>
      <c r="DI17" s="94"/>
      <c r="DJ17" s="94"/>
      <c r="DK17" s="94"/>
      <c r="DL17" s="94"/>
      <c r="DM17" s="94"/>
      <c r="DN17" s="94"/>
      <c r="DO17" s="94"/>
    </row>
    <row r="18" spans="1:119" ht="15.6">
      <c r="A18" s="96"/>
      <c r="B18" s="98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96"/>
      <c r="BB18" s="96"/>
      <c r="BC18" s="96"/>
      <c r="BD18" s="96"/>
      <c r="BE18" s="96"/>
      <c r="BF18" s="96"/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/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94"/>
      <c r="DG18" s="94"/>
      <c r="DH18" s="94"/>
      <c r="DI18" s="94"/>
      <c r="DJ18" s="94"/>
      <c r="DK18" s="94"/>
      <c r="DL18" s="94"/>
      <c r="DM18" s="94"/>
      <c r="DN18" s="94"/>
      <c r="DO18" s="94"/>
    </row>
    <row r="19" spans="1:119" ht="15.6">
      <c r="A19" s="96" t="s">
        <v>1264</v>
      </c>
      <c r="B19" s="98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/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6"/>
      <c r="CM19" s="96"/>
      <c r="CN19" s="96"/>
      <c r="CO19" s="96"/>
      <c r="CP19" s="96"/>
      <c r="CQ19" s="96"/>
      <c r="CR19" s="96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94"/>
      <c r="DG19" s="94"/>
      <c r="DH19" s="94"/>
      <c r="DI19" s="94"/>
      <c r="DJ19" s="94"/>
      <c r="DK19" s="94"/>
      <c r="DL19" s="94"/>
      <c r="DM19" s="94"/>
      <c r="DN19" s="94"/>
      <c r="DO19" s="94"/>
    </row>
    <row r="20" spans="1:119" ht="15.6">
      <c r="A20" s="96"/>
      <c r="B20" s="98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6"/>
      <c r="AR20" s="96"/>
      <c r="AS20" s="96"/>
      <c r="AT20" s="96"/>
      <c r="AU20" s="96"/>
      <c r="AV20" s="96"/>
      <c r="AW20" s="96"/>
      <c r="AX20" s="96"/>
      <c r="AY20" s="96"/>
      <c r="AZ20" s="96"/>
      <c r="BA20" s="96"/>
      <c r="BB20" s="96"/>
      <c r="BC20" s="96"/>
      <c r="BD20" s="96"/>
      <c r="BE20" s="96"/>
      <c r="BF20" s="96"/>
      <c r="BG20" s="96"/>
      <c r="BH20" s="96"/>
      <c r="BI20" s="96"/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/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4"/>
      <c r="DG20" s="94"/>
      <c r="DH20" s="94"/>
      <c r="DI20" s="94"/>
      <c r="DJ20" s="94"/>
      <c r="DK20" s="94"/>
      <c r="DL20" s="94"/>
      <c r="DM20" s="94"/>
      <c r="DN20" s="94"/>
      <c r="DO20" s="94"/>
    </row>
    <row r="21" spans="1:119" ht="15.6">
      <c r="A21" s="96" t="s">
        <v>1265</v>
      </c>
      <c r="B21" s="98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  <c r="AY21" s="96"/>
      <c r="AZ21" s="96"/>
      <c r="BA21" s="96"/>
      <c r="BB21" s="96"/>
      <c r="BC21" s="96"/>
      <c r="BD21" s="96"/>
      <c r="BE21" s="96"/>
      <c r="BF21" s="96"/>
      <c r="BG21" s="96"/>
      <c r="BH21" s="96"/>
      <c r="BI21" s="96"/>
      <c r="BJ21" s="96"/>
      <c r="BK21" s="96"/>
      <c r="BL21" s="96"/>
      <c r="BM21" s="96"/>
      <c r="BN21" s="96"/>
      <c r="BO21" s="96"/>
      <c r="BP21" s="96"/>
      <c r="BQ21" s="96"/>
      <c r="BR21" s="96"/>
      <c r="BS21" s="96"/>
      <c r="BT21" s="96"/>
      <c r="BU21" s="96"/>
      <c r="BV21" s="96"/>
      <c r="BW21" s="96"/>
      <c r="BX21" s="96"/>
      <c r="BY21" s="96"/>
      <c r="BZ21" s="96"/>
      <c r="CA21" s="96"/>
      <c r="CB21" s="96"/>
      <c r="CC21" s="96"/>
      <c r="CD21" s="96"/>
      <c r="CE21" s="96"/>
      <c r="CF21" s="96"/>
      <c r="CG21" s="96"/>
      <c r="CH21" s="96"/>
      <c r="CI21" s="96"/>
      <c r="CJ21" s="96"/>
      <c r="CK21" s="96"/>
      <c r="CL21" s="96"/>
      <c r="CM21" s="96"/>
      <c r="CN21" s="96"/>
      <c r="CO21" s="96"/>
      <c r="CP21" s="96"/>
      <c r="CQ21" s="96"/>
      <c r="CR21" s="96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94"/>
      <c r="DG21" s="94"/>
      <c r="DH21" s="94"/>
      <c r="DI21" s="94"/>
      <c r="DJ21" s="94"/>
      <c r="DK21" s="94"/>
      <c r="DL21" s="94"/>
      <c r="DM21" s="94"/>
      <c r="DN21" s="94"/>
      <c r="DO21" s="94"/>
    </row>
    <row r="22" spans="1:119" ht="15.6">
      <c r="A22" s="96"/>
      <c r="B22" s="98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94"/>
      <c r="DG22" s="94"/>
      <c r="DH22" s="94"/>
      <c r="DI22" s="94"/>
      <c r="DJ22" s="94"/>
      <c r="DK22" s="94"/>
      <c r="DL22" s="94"/>
      <c r="DM22" s="94"/>
      <c r="DN22" s="94"/>
      <c r="DO22" s="94"/>
    </row>
    <row r="23" spans="1:119" ht="15.6">
      <c r="A23" s="96" t="s">
        <v>1266</v>
      </c>
      <c r="B23" s="98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O23" s="96"/>
      <c r="AP23" s="96"/>
      <c r="AQ23" s="96"/>
      <c r="AR23" s="96"/>
      <c r="AS23" s="96"/>
      <c r="AT23" s="96"/>
      <c r="AU23" s="96"/>
      <c r="AV23" s="96"/>
      <c r="AW23" s="96"/>
      <c r="AX23" s="96"/>
      <c r="AY23" s="96"/>
      <c r="AZ23" s="96"/>
      <c r="BA23" s="96"/>
      <c r="BB23" s="96"/>
      <c r="BC23" s="96"/>
      <c r="BD23" s="96"/>
      <c r="BE23" s="96"/>
      <c r="BF23" s="96"/>
      <c r="BG23" s="96"/>
      <c r="BH23" s="96"/>
      <c r="BI23" s="96"/>
      <c r="BJ23" s="96"/>
      <c r="BK23" s="96"/>
      <c r="BL23" s="96"/>
      <c r="BM23" s="96"/>
      <c r="BN23" s="96"/>
      <c r="BO23" s="96"/>
      <c r="BP23" s="96"/>
      <c r="BQ23" s="96"/>
      <c r="BR23" s="96"/>
      <c r="BS23" s="96"/>
      <c r="BT23" s="96"/>
      <c r="BU23" s="96"/>
      <c r="BV23" s="96"/>
      <c r="BW23" s="96"/>
      <c r="BX23" s="96"/>
      <c r="BY23" s="96"/>
      <c r="BZ23" s="96"/>
      <c r="CA23" s="96"/>
      <c r="CB23" s="96"/>
      <c r="CC23" s="96"/>
      <c r="CD23" s="96"/>
      <c r="CE23" s="96"/>
      <c r="CF23" s="96"/>
      <c r="CG23" s="96"/>
      <c r="CH23" s="96"/>
      <c r="CI23" s="96"/>
      <c r="CJ23" s="96"/>
      <c r="CK23" s="96"/>
      <c r="CL23" s="96"/>
      <c r="CM23" s="96"/>
      <c r="CN23" s="96"/>
      <c r="CO23" s="96"/>
      <c r="CP23" s="96"/>
      <c r="CQ23" s="96"/>
      <c r="CR23" s="96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  <c r="DH23" s="94"/>
      <c r="DI23" s="94"/>
      <c r="DJ23" s="94"/>
      <c r="DK23" s="94"/>
      <c r="DL23" s="94"/>
      <c r="DM23" s="94"/>
      <c r="DN23" s="94"/>
      <c r="DO23" s="94"/>
    </row>
    <row r="24" spans="1:119" ht="15.6">
      <c r="A24" s="96"/>
      <c r="B24" s="98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96"/>
      <c r="BB24" s="96"/>
      <c r="BC24" s="96"/>
      <c r="BD24" s="96"/>
      <c r="BE24" s="96"/>
      <c r="BF24" s="96"/>
      <c r="BG24" s="96"/>
      <c r="BH24" s="96"/>
      <c r="BI24" s="96"/>
      <c r="BJ24" s="96"/>
      <c r="BK24" s="96"/>
      <c r="BL24" s="96"/>
      <c r="BM24" s="96"/>
      <c r="BN24" s="96"/>
      <c r="BO24" s="96"/>
      <c r="BP24" s="96"/>
      <c r="BQ24" s="96"/>
      <c r="BR24" s="96"/>
      <c r="BS24" s="96"/>
      <c r="BT24" s="96"/>
      <c r="BU24" s="96"/>
      <c r="BV24" s="96"/>
      <c r="BW24" s="96"/>
      <c r="BX24" s="96"/>
      <c r="BY24" s="96"/>
      <c r="BZ24" s="96"/>
      <c r="CA24" s="96"/>
      <c r="CB24" s="96"/>
      <c r="CC24" s="96"/>
      <c r="CD24" s="96"/>
      <c r="CE24" s="96"/>
      <c r="CF24" s="96"/>
      <c r="CG24" s="96"/>
      <c r="CH24" s="96"/>
      <c r="CI24" s="96"/>
      <c r="CJ24" s="96"/>
      <c r="CK24" s="96"/>
      <c r="CL24" s="96"/>
      <c r="CM24" s="96"/>
      <c r="CN24" s="96"/>
      <c r="CO24" s="96"/>
      <c r="CP24" s="96"/>
      <c r="CQ24" s="96"/>
      <c r="CR24" s="96"/>
      <c r="CS24" s="94"/>
      <c r="CT24" s="94"/>
      <c r="CU24" s="94"/>
      <c r="CV24" s="94"/>
      <c r="CW24" s="94"/>
      <c r="CX24" s="94"/>
      <c r="CY24" s="94"/>
      <c r="CZ24" s="94"/>
      <c r="DA24" s="94"/>
      <c r="DB24" s="94"/>
      <c r="DC24" s="94"/>
      <c r="DD24" s="94"/>
      <c r="DE24" s="94"/>
      <c r="DF24" s="94"/>
      <c r="DG24" s="94"/>
      <c r="DH24" s="94"/>
      <c r="DI24" s="94"/>
      <c r="DJ24" s="94"/>
      <c r="DK24" s="94"/>
      <c r="DL24" s="94"/>
      <c r="DM24" s="94"/>
      <c r="DN24" s="94"/>
      <c r="DO24" s="94"/>
    </row>
    <row r="25" spans="1:119" ht="15.6">
      <c r="A25" s="96" t="s">
        <v>1267</v>
      </c>
      <c r="B25" s="98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6"/>
      <c r="BO25" s="96"/>
      <c r="BP25" s="96"/>
      <c r="BQ25" s="96"/>
      <c r="BR25" s="96"/>
      <c r="BS25" s="96"/>
      <c r="BT25" s="96"/>
      <c r="BU25" s="96"/>
      <c r="BV25" s="96"/>
      <c r="BW25" s="96"/>
      <c r="BX25" s="96"/>
      <c r="BY25" s="96"/>
      <c r="BZ25" s="96"/>
      <c r="CA25" s="96"/>
      <c r="CB25" s="96"/>
      <c r="CC25" s="96"/>
      <c r="CD25" s="96"/>
      <c r="CE25" s="96"/>
      <c r="CF25" s="96"/>
      <c r="CG25" s="96"/>
      <c r="CH25" s="96"/>
      <c r="CI25" s="96"/>
      <c r="CJ25" s="96"/>
      <c r="CK25" s="96"/>
      <c r="CL25" s="96"/>
      <c r="CM25" s="96"/>
      <c r="CN25" s="96"/>
      <c r="CO25" s="96"/>
      <c r="CP25" s="96"/>
      <c r="CQ25" s="96"/>
      <c r="CR25" s="96"/>
      <c r="CS25" s="94"/>
      <c r="CT25" s="94"/>
      <c r="CU25" s="94"/>
      <c r="CV25" s="94"/>
      <c r="CW25" s="94"/>
      <c r="CX25" s="94"/>
      <c r="CY25" s="94"/>
      <c r="CZ25" s="94"/>
      <c r="DA25" s="94"/>
      <c r="DB25" s="94"/>
      <c r="DC25" s="94"/>
      <c r="DD25" s="94"/>
      <c r="DE25" s="94"/>
      <c r="DF25" s="94"/>
      <c r="DG25" s="94"/>
      <c r="DH25" s="94"/>
      <c r="DI25" s="94"/>
      <c r="DJ25" s="94"/>
      <c r="DK25" s="94"/>
      <c r="DL25" s="94"/>
      <c r="DM25" s="94"/>
      <c r="DN25" s="94"/>
      <c r="DO25" s="94"/>
    </row>
    <row r="26" spans="1:119" ht="15.6">
      <c r="A26" s="96"/>
      <c r="B26" s="98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6"/>
      <c r="BV26" s="96"/>
      <c r="BW26" s="96"/>
      <c r="BX26" s="96"/>
      <c r="BY26" s="96"/>
      <c r="BZ26" s="96"/>
      <c r="CA26" s="96"/>
      <c r="CB26" s="96"/>
      <c r="CC26" s="96"/>
      <c r="CD26" s="96"/>
      <c r="CE26" s="96"/>
      <c r="CF26" s="96"/>
      <c r="CG26" s="96"/>
      <c r="CH26" s="96"/>
      <c r="CI26" s="96"/>
      <c r="CJ26" s="96"/>
      <c r="CK26" s="96"/>
      <c r="CL26" s="96"/>
      <c r="CM26" s="96"/>
      <c r="CN26" s="96"/>
      <c r="CO26" s="96"/>
      <c r="CP26" s="96"/>
      <c r="CQ26" s="96"/>
      <c r="CR26" s="96"/>
      <c r="CS26" s="94"/>
      <c r="CT26" s="94"/>
      <c r="CU26" s="94"/>
      <c r="CV26" s="94"/>
      <c r="CW26" s="94"/>
      <c r="CX26" s="94"/>
      <c r="CY26" s="94"/>
      <c r="CZ26" s="94"/>
      <c r="DA26" s="94"/>
      <c r="DB26" s="94"/>
      <c r="DC26" s="94"/>
      <c r="DD26" s="94"/>
      <c r="DE26" s="94"/>
      <c r="DF26" s="94"/>
      <c r="DG26" s="94"/>
      <c r="DH26" s="94"/>
      <c r="DI26" s="94"/>
      <c r="DJ26" s="94"/>
      <c r="DK26" s="94"/>
      <c r="DL26" s="94"/>
      <c r="DM26" s="94"/>
      <c r="DN26" s="94"/>
      <c r="DO26" s="94"/>
    </row>
    <row r="27" spans="1:119" ht="15.6">
      <c r="A27" s="96"/>
      <c r="B27" s="98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6"/>
      <c r="AS27" s="96"/>
      <c r="AT27" s="96"/>
      <c r="AU27" s="96"/>
      <c r="AV27" s="96"/>
      <c r="AW27" s="96"/>
      <c r="AX27" s="96"/>
      <c r="AY27" s="96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96"/>
      <c r="BU27" s="96"/>
      <c r="BV27" s="96"/>
      <c r="BW27" s="96"/>
      <c r="BX27" s="96"/>
      <c r="BY27" s="96"/>
      <c r="BZ27" s="96"/>
      <c r="CA27" s="96"/>
      <c r="CB27" s="96"/>
      <c r="CC27" s="96"/>
      <c r="CD27" s="96"/>
      <c r="CE27" s="96"/>
      <c r="CF27" s="96"/>
      <c r="CG27" s="96"/>
      <c r="CH27" s="96"/>
      <c r="CI27" s="96"/>
      <c r="CJ27" s="96"/>
      <c r="CK27" s="96"/>
      <c r="CL27" s="96"/>
      <c r="CM27" s="96"/>
      <c r="CN27" s="96"/>
      <c r="CO27" s="96"/>
      <c r="CP27" s="96"/>
      <c r="CQ27" s="96"/>
      <c r="CR27" s="96"/>
      <c r="CS27" s="94"/>
      <c r="CT27" s="94"/>
      <c r="CU27" s="94"/>
      <c r="CV27" s="94"/>
      <c r="CW27" s="94"/>
      <c r="CX27" s="94"/>
      <c r="CY27" s="94"/>
      <c r="CZ27" s="94"/>
      <c r="DA27" s="94"/>
      <c r="DB27" s="94"/>
      <c r="DC27" s="94"/>
      <c r="DD27" s="94"/>
      <c r="DE27" s="94"/>
      <c r="DF27" s="94"/>
      <c r="DG27" s="94"/>
      <c r="DH27" s="94"/>
      <c r="DI27" s="94"/>
      <c r="DJ27" s="94"/>
      <c r="DK27" s="94"/>
      <c r="DL27" s="94"/>
      <c r="DM27" s="94"/>
      <c r="DN27" s="94"/>
      <c r="DO27" s="94"/>
    </row>
    <row r="28" spans="1:119" ht="15.6">
      <c r="A28" s="96"/>
      <c r="B28" s="98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6"/>
      <c r="BV28" s="96"/>
      <c r="BW28" s="96"/>
      <c r="BX28" s="96"/>
      <c r="BY28" s="96"/>
      <c r="BZ28" s="96"/>
      <c r="CA28" s="96"/>
      <c r="CB28" s="96"/>
      <c r="CC28" s="96"/>
      <c r="CD28" s="96"/>
      <c r="CE28" s="96"/>
      <c r="CF28" s="96"/>
      <c r="CG28" s="96"/>
      <c r="CH28" s="96"/>
      <c r="CI28" s="96"/>
      <c r="CJ28" s="96"/>
      <c r="CK28" s="96"/>
      <c r="CL28" s="96"/>
      <c r="CM28" s="96"/>
      <c r="CN28" s="96"/>
      <c r="CO28" s="96"/>
      <c r="CP28" s="96"/>
      <c r="CQ28" s="96"/>
      <c r="CR28" s="96"/>
      <c r="CS28" s="94"/>
      <c r="CT28" s="94"/>
      <c r="CU28" s="94"/>
      <c r="CV28" s="94"/>
      <c r="CW28" s="94"/>
      <c r="CX28" s="94"/>
      <c r="CY28" s="94"/>
      <c r="CZ28" s="94"/>
      <c r="DA28" s="94"/>
      <c r="DB28" s="94"/>
      <c r="DC28" s="94"/>
      <c r="DD28" s="94"/>
      <c r="DE28" s="94"/>
      <c r="DF28" s="94"/>
      <c r="DG28" s="94"/>
      <c r="DH28" s="94"/>
      <c r="DI28" s="94"/>
      <c r="DJ28" s="94"/>
      <c r="DK28" s="94"/>
      <c r="DL28" s="94"/>
      <c r="DM28" s="94"/>
      <c r="DN28" s="94"/>
      <c r="DO28" s="94"/>
    </row>
    <row r="29" spans="1:119" ht="15.6">
      <c r="A29" s="96" t="s">
        <v>1275</v>
      </c>
      <c r="B29" s="98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/>
      <c r="CP29" s="96"/>
      <c r="CQ29" s="96"/>
      <c r="CR29" s="96"/>
      <c r="CS29" s="94"/>
      <c r="CT29" s="94"/>
      <c r="CU29" s="94"/>
      <c r="CV29" s="94"/>
      <c r="CW29" s="94"/>
      <c r="CX29" s="94"/>
      <c r="CY29" s="94"/>
      <c r="CZ29" s="94"/>
      <c r="DA29" s="94"/>
      <c r="DB29" s="94"/>
      <c r="DC29" s="94"/>
      <c r="DD29" s="94"/>
      <c r="DE29" s="94"/>
      <c r="DF29" s="94"/>
      <c r="DG29" s="94"/>
      <c r="DH29" s="94"/>
      <c r="DI29" s="94"/>
      <c r="DJ29" s="94"/>
      <c r="DK29" s="94"/>
      <c r="DL29" s="94"/>
      <c r="DM29" s="94"/>
      <c r="DN29" s="94"/>
      <c r="DO29" s="94"/>
    </row>
    <row r="30" spans="1:119" ht="15.6">
      <c r="A30" s="96"/>
      <c r="B30" s="98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  <c r="CD30" s="96"/>
      <c r="CE30" s="96"/>
      <c r="CF30" s="96"/>
      <c r="CG30" s="96"/>
      <c r="CH30" s="96"/>
      <c r="CI30" s="96"/>
      <c r="CJ30" s="96"/>
      <c r="CK30" s="96"/>
      <c r="CL30" s="96"/>
      <c r="CM30" s="96"/>
      <c r="CN30" s="96"/>
      <c r="CO30" s="96"/>
      <c r="CP30" s="96"/>
      <c r="CQ30" s="96"/>
      <c r="CR30" s="96"/>
      <c r="CS30" s="94"/>
      <c r="CT30" s="94"/>
      <c r="CU30" s="94"/>
      <c r="CV30" s="94"/>
      <c r="CW30" s="94"/>
      <c r="CX30" s="94"/>
      <c r="CY30" s="94"/>
      <c r="CZ30" s="94"/>
      <c r="DA30" s="94"/>
      <c r="DB30" s="94"/>
      <c r="DC30" s="94"/>
      <c r="DD30" s="94"/>
      <c r="DE30" s="94"/>
      <c r="DF30" s="94"/>
      <c r="DG30" s="94"/>
      <c r="DH30" s="94"/>
      <c r="DI30" s="94"/>
      <c r="DJ30" s="94"/>
      <c r="DK30" s="94"/>
      <c r="DL30" s="94"/>
      <c r="DM30" s="94"/>
      <c r="DN30" s="94"/>
      <c r="DO30" s="94"/>
    </row>
    <row r="31" spans="1:119" ht="15.6">
      <c r="A31" s="96" t="s">
        <v>1276</v>
      </c>
      <c r="B31" s="98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6"/>
      <c r="CG31" s="96"/>
      <c r="CH31" s="96"/>
      <c r="CI31" s="96"/>
      <c r="CJ31" s="96"/>
      <c r="CK31" s="96"/>
      <c r="CL31" s="96"/>
      <c r="CM31" s="96"/>
      <c r="CN31" s="96"/>
      <c r="CO31" s="96"/>
      <c r="CP31" s="96"/>
      <c r="CQ31" s="96"/>
      <c r="CR31" s="96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</row>
    <row r="32" spans="1:119" ht="15.6">
      <c r="A32" s="96"/>
      <c r="B32" s="98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4"/>
      <c r="CT32" s="94"/>
      <c r="CU32" s="94"/>
      <c r="CV32" s="94"/>
      <c r="CW32" s="94"/>
      <c r="CX32" s="94"/>
      <c r="CY32" s="94"/>
      <c r="CZ32" s="94"/>
      <c r="DA32" s="94"/>
      <c r="DB32" s="94"/>
      <c r="DC32" s="94"/>
      <c r="DD32" s="94"/>
      <c r="DE32" s="94"/>
      <c r="DF32" s="94"/>
      <c r="DG32" s="94"/>
      <c r="DH32" s="94"/>
      <c r="DI32" s="94"/>
      <c r="DJ32" s="94"/>
      <c r="DK32" s="94"/>
      <c r="DL32" s="94"/>
      <c r="DM32" s="94"/>
      <c r="DN32" s="94"/>
      <c r="DO32" s="94"/>
    </row>
    <row r="33" spans="1:119" ht="15.6">
      <c r="A33" s="96"/>
      <c r="B33" s="98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6"/>
      <c r="CM33" s="96"/>
      <c r="CN33" s="96"/>
      <c r="CO33" s="96"/>
      <c r="CP33" s="96"/>
      <c r="CQ33" s="96"/>
      <c r="CR33" s="96"/>
      <c r="CS33" s="94"/>
      <c r="CT33" s="94"/>
      <c r="CU33" s="94"/>
      <c r="CV33" s="94"/>
      <c r="CW33" s="94"/>
      <c r="CX33" s="94"/>
      <c r="CY33" s="94"/>
      <c r="CZ33" s="94"/>
      <c r="DA33" s="94"/>
      <c r="DB33" s="94"/>
      <c r="DC33" s="94"/>
      <c r="DD33" s="94"/>
      <c r="DE33" s="94"/>
      <c r="DF33" s="94"/>
      <c r="DG33" s="94"/>
      <c r="DH33" s="94"/>
      <c r="DI33" s="94"/>
      <c r="DJ33" s="94"/>
      <c r="DK33" s="94"/>
      <c r="DL33" s="94"/>
      <c r="DM33" s="94"/>
      <c r="DN33" s="94"/>
      <c r="DO33" s="94"/>
    </row>
    <row r="34" spans="1:119" ht="15.6">
      <c r="A34" s="96"/>
      <c r="B34" s="98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6"/>
      <c r="CM34" s="96"/>
      <c r="CN34" s="96"/>
      <c r="CO34" s="96"/>
      <c r="CP34" s="96"/>
      <c r="CQ34" s="96"/>
      <c r="CR34" s="96"/>
      <c r="CS34" s="94"/>
      <c r="CT34" s="94"/>
      <c r="CU34" s="94"/>
      <c r="CV34" s="94"/>
      <c r="CW34" s="94"/>
      <c r="CX34" s="94"/>
      <c r="CY34" s="94"/>
      <c r="CZ34" s="94"/>
      <c r="DA34" s="94"/>
      <c r="DB34" s="94"/>
      <c r="DC34" s="94"/>
      <c r="DD34" s="94"/>
      <c r="DE34" s="94"/>
      <c r="DF34" s="94"/>
      <c r="DG34" s="94"/>
      <c r="DH34" s="94"/>
      <c r="DI34" s="94"/>
      <c r="DJ34" s="94"/>
      <c r="DK34" s="94"/>
      <c r="DL34" s="94"/>
      <c r="DM34" s="94"/>
      <c r="DN34" s="94"/>
      <c r="DO34" s="94"/>
    </row>
    <row r="35" spans="1:119" ht="15.6">
      <c r="A35" s="96" t="s">
        <v>1277</v>
      </c>
      <c r="B35" s="98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96"/>
      <c r="BR35" s="96"/>
      <c r="BS35" s="96"/>
      <c r="BT35" s="96"/>
      <c r="BU35" s="96"/>
      <c r="BV35" s="96"/>
      <c r="BW35" s="96"/>
      <c r="BX35" s="96"/>
      <c r="BY35" s="96"/>
      <c r="BZ35" s="96"/>
      <c r="CA35" s="96"/>
      <c r="CB35" s="96"/>
      <c r="CC35" s="96"/>
      <c r="CD35" s="96"/>
      <c r="CE35" s="96"/>
      <c r="CF35" s="96"/>
      <c r="CG35" s="96"/>
      <c r="CH35" s="96"/>
      <c r="CI35" s="96"/>
      <c r="CJ35" s="96"/>
      <c r="CK35" s="96"/>
      <c r="CL35" s="96"/>
      <c r="CM35" s="96"/>
      <c r="CN35" s="96"/>
      <c r="CO35" s="96"/>
      <c r="CP35" s="96"/>
      <c r="CQ35" s="96"/>
      <c r="CR35" s="96"/>
      <c r="CS35" s="94"/>
      <c r="CT35" s="94"/>
      <c r="CU35" s="94"/>
      <c r="CV35" s="94"/>
      <c r="CW35" s="94"/>
      <c r="CX35" s="94"/>
      <c r="CY35" s="94"/>
      <c r="CZ35" s="94"/>
      <c r="DA35" s="94"/>
      <c r="DB35" s="94"/>
      <c r="DC35" s="94"/>
      <c r="DD35" s="94"/>
      <c r="DE35" s="94"/>
      <c r="DF35" s="94"/>
      <c r="DG35" s="94"/>
      <c r="DH35" s="94"/>
      <c r="DI35" s="94"/>
      <c r="DJ35" s="94"/>
      <c r="DK35" s="94"/>
      <c r="DL35" s="94"/>
      <c r="DM35" s="94"/>
      <c r="DN35" s="94"/>
      <c r="DO35" s="94"/>
    </row>
    <row r="36" spans="1:119" ht="15.6">
      <c r="A36" s="96"/>
      <c r="B36" s="98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6"/>
      <c r="BO36" s="96"/>
      <c r="BP36" s="96"/>
      <c r="BQ36" s="96"/>
      <c r="BR36" s="96"/>
      <c r="BS36" s="96"/>
      <c r="BT36" s="96"/>
      <c r="BU36" s="96"/>
      <c r="BV36" s="96"/>
      <c r="BW36" s="96"/>
      <c r="BX36" s="96"/>
      <c r="BY36" s="96"/>
      <c r="BZ36" s="96"/>
      <c r="CA36" s="96"/>
      <c r="CB36" s="96"/>
      <c r="CC36" s="96"/>
      <c r="CD36" s="96"/>
      <c r="CE36" s="96"/>
      <c r="CF36" s="96"/>
      <c r="CG36" s="96"/>
      <c r="CH36" s="96"/>
      <c r="CI36" s="96"/>
      <c r="CJ36" s="96"/>
      <c r="CK36" s="96"/>
      <c r="CL36" s="96"/>
      <c r="CM36" s="96"/>
      <c r="CN36" s="96"/>
      <c r="CO36" s="96"/>
      <c r="CP36" s="96"/>
      <c r="CQ36" s="96"/>
      <c r="CR36" s="96"/>
      <c r="CS36" s="94"/>
      <c r="CT36" s="94"/>
      <c r="CU36" s="94"/>
      <c r="CV36" s="94"/>
      <c r="CW36" s="94"/>
      <c r="CX36" s="94"/>
      <c r="CY36" s="94"/>
      <c r="CZ36" s="94"/>
      <c r="DA36" s="94"/>
      <c r="DB36" s="94"/>
      <c r="DC36" s="94"/>
      <c r="DD36" s="94"/>
      <c r="DE36" s="94"/>
      <c r="DF36" s="94"/>
      <c r="DG36" s="94"/>
      <c r="DH36" s="94"/>
      <c r="DI36" s="94"/>
      <c r="DJ36" s="94"/>
      <c r="DK36" s="94"/>
      <c r="DL36" s="94"/>
      <c r="DM36" s="94"/>
      <c r="DN36" s="94"/>
      <c r="DO36" s="94"/>
    </row>
    <row r="37" spans="1:119" ht="15.6">
      <c r="A37" s="96" t="s">
        <v>1278</v>
      </c>
      <c r="B37" s="98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6"/>
      <c r="BO37" s="96"/>
      <c r="BP37" s="96"/>
      <c r="BQ37" s="96"/>
      <c r="BR37" s="96"/>
      <c r="BS37" s="96"/>
      <c r="BT37" s="96"/>
      <c r="BU37" s="96"/>
      <c r="BV37" s="96"/>
      <c r="BW37" s="96"/>
      <c r="BX37" s="96"/>
      <c r="BY37" s="96"/>
      <c r="BZ37" s="96"/>
      <c r="CA37" s="96"/>
      <c r="CB37" s="96"/>
      <c r="CC37" s="96"/>
      <c r="CD37" s="96"/>
      <c r="CE37" s="96"/>
      <c r="CF37" s="96"/>
      <c r="CG37" s="96"/>
      <c r="CH37" s="96"/>
      <c r="CI37" s="96"/>
      <c r="CJ37" s="96"/>
      <c r="CK37" s="96"/>
      <c r="CL37" s="96"/>
      <c r="CM37" s="96"/>
      <c r="CN37" s="96"/>
      <c r="CO37" s="96"/>
      <c r="CP37" s="96"/>
      <c r="CQ37" s="96"/>
      <c r="CR37" s="96"/>
      <c r="CS37" s="94"/>
      <c r="CT37" s="94"/>
      <c r="CU37" s="94"/>
      <c r="CV37" s="94"/>
      <c r="CW37" s="94"/>
      <c r="CX37" s="94"/>
      <c r="CY37" s="94"/>
      <c r="CZ37" s="94"/>
      <c r="DA37" s="94"/>
      <c r="DB37" s="94"/>
      <c r="DC37" s="94"/>
      <c r="DD37" s="94"/>
      <c r="DE37" s="94"/>
      <c r="DF37" s="94"/>
      <c r="DG37" s="94"/>
      <c r="DH37" s="94"/>
      <c r="DI37" s="94"/>
      <c r="DJ37" s="94"/>
      <c r="DK37" s="94"/>
      <c r="DL37" s="94"/>
      <c r="DM37" s="94"/>
      <c r="DN37" s="94"/>
      <c r="DO37" s="94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66"/>
  <sheetViews>
    <sheetView showGridLines="0" zoomScaleNormal="100" workbookViewId="0">
      <selection activeCell="F185" sqref="F185"/>
    </sheetView>
  </sheetViews>
  <sheetFormatPr defaultRowHeight="10.199999999999999"/>
  <cols>
    <col min="1" max="1" width="8.28515625" style="103" customWidth="1"/>
    <col min="2" max="2" width="1.140625" style="103" customWidth="1"/>
    <col min="3" max="3" width="4.140625" style="103" customWidth="1"/>
    <col min="4" max="4" width="4.28515625" style="103" customWidth="1"/>
    <col min="5" max="5" width="17.140625" style="103" customWidth="1"/>
    <col min="6" max="6" width="100.85546875" style="103" customWidth="1"/>
    <col min="7" max="7" width="7.42578125" style="103" customWidth="1"/>
    <col min="8" max="8" width="14" style="103" customWidth="1"/>
    <col min="9" max="9" width="15.85546875" style="103" customWidth="1"/>
    <col min="10" max="11" width="22.28515625" style="103" customWidth="1"/>
    <col min="12" max="12" width="9.28515625" style="103" customWidth="1"/>
    <col min="13" max="13" width="10.85546875" style="103" hidden="1" customWidth="1"/>
    <col min="14" max="14" width="9.28515625" style="103" hidden="1"/>
    <col min="15" max="20" width="14.140625" style="103" hidden="1" customWidth="1"/>
    <col min="21" max="21" width="16.28515625" style="103" hidden="1" customWidth="1"/>
    <col min="22" max="22" width="12.28515625" style="103" customWidth="1"/>
    <col min="23" max="23" width="16.28515625" style="103" customWidth="1"/>
    <col min="24" max="24" width="12.28515625" style="103" customWidth="1"/>
    <col min="25" max="25" width="15" style="103" customWidth="1"/>
    <col min="26" max="26" width="11" style="103" customWidth="1"/>
    <col min="27" max="27" width="15" style="103" customWidth="1"/>
    <col min="28" max="28" width="16.28515625" style="103" customWidth="1"/>
    <col min="29" max="29" width="11" style="103" customWidth="1"/>
    <col min="30" max="30" width="15" style="103" customWidth="1"/>
    <col min="31" max="31" width="16.28515625" style="103" customWidth="1"/>
    <col min="32" max="43" width="9.140625" style="103"/>
    <col min="44" max="65" width="9.28515625" style="103" hidden="1"/>
    <col min="66" max="16384" width="9.140625" style="103"/>
  </cols>
  <sheetData>
    <row r="2" spans="2:46" ht="36.9" customHeight="1">
      <c r="L2" s="310" t="s">
        <v>6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04" t="s">
        <v>77</v>
      </c>
    </row>
    <row r="3" spans="2:46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78</v>
      </c>
    </row>
    <row r="4" spans="2:46" ht="24.9" customHeight="1">
      <c r="B4" s="107"/>
      <c r="D4" s="108" t="s">
        <v>104</v>
      </c>
      <c r="L4" s="107"/>
      <c r="M4" s="172" t="s">
        <v>11</v>
      </c>
      <c r="AT4" s="104" t="s">
        <v>4</v>
      </c>
    </row>
    <row r="5" spans="2:46" ht="6.9" customHeight="1">
      <c r="B5" s="107"/>
      <c r="L5" s="107"/>
    </row>
    <row r="6" spans="2:46" ht="12" customHeight="1">
      <c r="B6" s="107"/>
      <c r="D6" s="113" t="s">
        <v>15</v>
      </c>
      <c r="L6" s="107"/>
    </row>
    <row r="7" spans="2:46" ht="16.5" customHeight="1">
      <c r="B7" s="107"/>
      <c r="E7" s="318" t="str">
        <f>'Rekapitulace stavby'!K6</f>
        <v>VŠE 3.np, Centrum pro konzultace</v>
      </c>
      <c r="F7" s="319"/>
      <c r="G7" s="319"/>
      <c r="H7" s="319"/>
      <c r="L7" s="107"/>
    </row>
    <row r="8" spans="2:46" s="117" customFormat="1" ht="12" customHeight="1">
      <c r="B8" s="116"/>
      <c r="D8" s="113" t="s">
        <v>105</v>
      </c>
      <c r="L8" s="116"/>
    </row>
    <row r="9" spans="2:46" s="117" customFormat="1" ht="16.5" customHeight="1">
      <c r="B9" s="116"/>
      <c r="E9" s="278" t="s">
        <v>106</v>
      </c>
      <c r="F9" s="317"/>
      <c r="G9" s="317"/>
      <c r="H9" s="317"/>
      <c r="L9" s="116"/>
    </row>
    <row r="10" spans="2:46" s="117" customFormat="1">
      <c r="B10" s="116"/>
      <c r="L10" s="116"/>
    </row>
    <row r="11" spans="2:46" s="117" customFormat="1" ht="12" customHeight="1">
      <c r="B11" s="116"/>
      <c r="D11" s="113" t="s">
        <v>17</v>
      </c>
      <c r="F11" s="114" t="s">
        <v>3</v>
      </c>
      <c r="I11" s="113" t="s">
        <v>18</v>
      </c>
      <c r="J11" s="114" t="s">
        <v>3</v>
      </c>
      <c r="L11" s="116"/>
    </row>
    <row r="12" spans="2:46" s="117" customFormat="1" ht="12" customHeight="1">
      <c r="B12" s="116"/>
      <c r="D12" s="113" t="s">
        <v>19</v>
      </c>
      <c r="F12" s="114" t="s">
        <v>20</v>
      </c>
      <c r="I12" s="113" t="s">
        <v>21</v>
      </c>
      <c r="J12" s="266" t="str">
        <f>'Rekapitulace stavby'!AN8</f>
        <v>27. 12. 2024</v>
      </c>
      <c r="L12" s="116"/>
    </row>
    <row r="13" spans="2:46" s="117" customFormat="1" ht="10.8" customHeight="1">
      <c r="B13" s="116"/>
      <c r="L13" s="116"/>
    </row>
    <row r="14" spans="2:46" s="117" customFormat="1" ht="12" customHeight="1">
      <c r="B14" s="116"/>
      <c r="D14" s="113" t="s">
        <v>23</v>
      </c>
      <c r="I14" s="113" t="s">
        <v>24</v>
      </c>
      <c r="J14" s="114" t="str">
        <f>IF('Rekapitulace stavby'!AN10="","",'Rekapitulace stavby'!AN10)</f>
        <v/>
      </c>
      <c r="L14" s="116"/>
    </row>
    <row r="15" spans="2:46" s="117" customFormat="1" ht="18" customHeight="1">
      <c r="B15" s="116"/>
      <c r="E15" s="114" t="str">
        <f>IF('Rekapitulace stavby'!E11="","",'Rekapitulace stavby'!E11)</f>
        <v xml:space="preserve"> </v>
      </c>
      <c r="I15" s="113" t="s">
        <v>26</v>
      </c>
      <c r="J15" s="114" t="str">
        <f>IF('Rekapitulace stavby'!AN11="","",'Rekapitulace stavby'!AN11)</f>
        <v/>
      </c>
      <c r="L15" s="116"/>
    </row>
    <row r="16" spans="2:46" s="117" customFormat="1" ht="6.9" customHeight="1">
      <c r="B16" s="116"/>
      <c r="L16" s="116"/>
    </row>
    <row r="17" spans="2:12" s="117" customFormat="1" ht="12" customHeight="1">
      <c r="B17" s="116"/>
      <c r="D17" s="113" t="s">
        <v>1280</v>
      </c>
      <c r="I17" s="113" t="s">
        <v>24</v>
      </c>
      <c r="J17" s="171" t="str">
        <f>'Rekapitulace stavby'!AN13</f>
        <v>Vyplň údaj</v>
      </c>
      <c r="L17" s="116"/>
    </row>
    <row r="18" spans="2:12" s="117" customFormat="1" ht="18" customHeight="1">
      <c r="B18" s="116"/>
      <c r="E18" s="306" t="str">
        <f>'Rekapitulace stavby'!E14</f>
        <v xml:space="preserve"> Vyplň údaj</v>
      </c>
      <c r="F18" s="306"/>
      <c r="G18" s="306"/>
      <c r="H18" s="306"/>
      <c r="I18" s="113" t="s">
        <v>26</v>
      </c>
      <c r="J18" s="171" t="str">
        <f>'Rekapitulace stavby'!AN14</f>
        <v>Vyplň údaj</v>
      </c>
      <c r="L18" s="116"/>
    </row>
    <row r="19" spans="2:12" s="117" customFormat="1" ht="6.9" customHeight="1">
      <c r="B19" s="116"/>
      <c r="L19" s="116"/>
    </row>
    <row r="20" spans="2:12" s="117" customFormat="1" ht="12" customHeight="1">
      <c r="B20" s="116"/>
      <c r="D20" s="113" t="s">
        <v>28</v>
      </c>
      <c r="I20" s="113" t="s">
        <v>24</v>
      </c>
      <c r="J20" s="114" t="str">
        <f>IF('Rekapitulace stavby'!AN16="","",'Rekapitulace stavby'!AN16)</f>
        <v/>
      </c>
      <c r="L20" s="116"/>
    </row>
    <row r="21" spans="2:12" s="117" customFormat="1" ht="18" customHeight="1">
      <c r="B21" s="116"/>
      <c r="E21" s="114" t="str">
        <f>IF('Rekapitulace stavby'!E17="","",'Rekapitulace stavby'!E17)</f>
        <v xml:space="preserve"> </v>
      </c>
      <c r="I21" s="113" t="s">
        <v>26</v>
      </c>
      <c r="J21" s="114" t="str">
        <f>IF('Rekapitulace stavby'!AN17="","",'Rekapitulace stavby'!AN17)</f>
        <v/>
      </c>
      <c r="L21" s="116"/>
    </row>
    <row r="22" spans="2:12" s="117" customFormat="1" ht="6.9" customHeight="1">
      <c r="B22" s="116"/>
      <c r="L22" s="116"/>
    </row>
    <row r="23" spans="2:12" s="117" customFormat="1" ht="12" customHeight="1">
      <c r="B23" s="116"/>
      <c r="D23" s="113" t="s">
        <v>30</v>
      </c>
      <c r="I23" s="113" t="s">
        <v>24</v>
      </c>
      <c r="J23" s="114" t="s">
        <v>3</v>
      </c>
      <c r="L23" s="116"/>
    </row>
    <row r="24" spans="2:12" s="117" customFormat="1" ht="18" customHeight="1">
      <c r="B24" s="116"/>
      <c r="E24" s="114" t="s">
        <v>31</v>
      </c>
      <c r="I24" s="113" t="s">
        <v>26</v>
      </c>
      <c r="J24" s="114" t="s">
        <v>3</v>
      </c>
      <c r="L24" s="116"/>
    </row>
    <row r="25" spans="2:12" s="117" customFormat="1" ht="6.9" customHeight="1">
      <c r="B25" s="116"/>
      <c r="L25" s="116"/>
    </row>
    <row r="26" spans="2:12" s="117" customFormat="1" ht="12" customHeight="1">
      <c r="B26" s="116"/>
      <c r="D26" s="113" t="s">
        <v>32</v>
      </c>
      <c r="L26" s="116"/>
    </row>
    <row r="27" spans="2:12" s="174" customFormat="1" ht="58.8" customHeight="1">
      <c r="B27" s="173"/>
      <c r="E27" s="316" t="s">
        <v>33</v>
      </c>
      <c r="F27" s="316"/>
      <c r="G27" s="316"/>
      <c r="H27" s="316"/>
      <c r="L27" s="173"/>
    </row>
    <row r="28" spans="2:12" s="117" customFormat="1" ht="6.9" customHeight="1">
      <c r="B28" s="116"/>
      <c r="L28" s="116"/>
    </row>
    <row r="29" spans="2:12" s="117" customFormat="1" ht="6.9" customHeight="1">
      <c r="B29" s="116"/>
      <c r="D29" s="136"/>
      <c r="E29" s="136"/>
      <c r="F29" s="136"/>
      <c r="G29" s="136"/>
      <c r="H29" s="136"/>
      <c r="I29" s="136"/>
      <c r="J29" s="136"/>
      <c r="K29" s="136"/>
      <c r="L29" s="116"/>
    </row>
    <row r="30" spans="2:12" s="117" customFormat="1" ht="25.35" customHeight="1">
      <c r="B30" s="116"/>
      <c r="D30" s="175" t="s">
        <v>34</v>
      </c>
      <c r="J30" s="176">
        <f>ROUND(J91, 2)</f>
        <v>0</v>
      </c>
      <c r="L30" s="116"/>
    </row>
    <row r="31" spans="2:12" s="117" customFormat="1" ht="6.9" customHeight="1">
      <c r="B31" s="116"/>
      <c r="D31" s="136"/>
      <c r="E31" s="136"/>
      <c r="F31" s="136"/>
      <c r="G31" s="136"/>
      <c r="H31" s="136"/>
      <c r="I31" s="136"/>
      <c r="J31" s="136"/>
      <c r="K31" s="136"/>
      <c r="L31" s="116"/>
    </row>
    <row r="32" spans="2:12" s="117" customFormat="1" ht="14.4" customHeight="1">
      <c r="B32" s="116"/>
      <c r="F32" s="177" t="s">
        <v>36</v>
      </c>
      <c r="I32" s="177" t="s">
        <v>35</v>
      </c>
      <c r="J32" s="177" t="s">
        <v>37</v>
      </c>
      <c r="L32" s="116"/>
    </row>
    <row r="33" spans="2:12" s="117" customFormat="1" ht="14.4" customHeight="1">
      <c r="B33" s="116"/>
      <c r="D33" s="178" t="s">
        <v>38</v>
      </c>
      <c r="E33" s="113" t="s">
        <v>39</v>
      </c>
      <c r="F33" s="179">
        <f>ROUND((SUM(BE91:BE265)),  2)</f>
        <v>0</v>
      </c>
      <c r="I33" s="180">
        <v>0.21</v>
      </c>
      <c r="J33" s="179">
        <f>ROUND(((SUM(BE91:BE265))*I33),  2)</f>
        <v>0</v>
      </c>
      <c r="L33" s="116"/>
    </row>
    <row r="34" spans="2:12" s="117" customFormat="1" ht="14.4" customHeight="1">
      <c r="B34" s="116"/>
      <c r="E34" s="113" t="s">
        <v>40</v>
      </c>
      <c r="F34" s="179">
        <f>ROUND((SUM(BF91:BF265)),  2)</f>
        <v>0</v>
      </c>
      <c r="I34" s="180">
        <v>0.12</v>
      </c>
      <c r="J34" s="179">
        <f>ROUND(((SUM(BF91:BF265))*I34),  2)</f>
        <v>0</v>
      </c>
      <c r="L34" s="116"/>
    </row>
    <row r="35" spans="2:12" s="117" customFormat="1" ht="14.4" hidden="1" customHeight="1">
      <c r="B35" s="116"/>
      <c r="E35" s="113" t="s">
        <v>41</v>
      </c>
      <c r="F35" s="179">
        <f>ROUND((SUM(BG91:BG265)),  2)</f>
        <v>0</v>
      </c>
      <c r="I35" s="180">
        <v>0.21</v>
      </c>
      <c r="J35" s="179">
        <f>0</f>
        <v>0</v>
      </c>
      <c r="L35" s="116"/>
    </row>
    <row r="36" spans="2:12" s="117" customFormat="1" ht="14.4" hidden="1" customHeight="1">
      <c r="B36" s="116"/>
      <c r="E36" s="113" t="s">
        <v>42</v>
      </c>
      <c r="F36" s="179">
        <f>ROUND((SUM(BH91:BH265)),  2)</f>
        <v>0</v>
      </c>
      <c r="I36" s="180">
        <v>0.12</v>
      </c>
      <c r="J36" s="179">
        <f>0</f>
        <v>0</v>
      </c>
      <c r="L36" s="116"/>
    </row>
    <row r="37" spans="2:12" s="117" customFormat="1" ht="14.4" hidden="1" customHeight="1">
      <c r="B37" s="116"/>
      <c r="E37" s="113" t="s">
        <v>43</v>
      </c>
      <c r="F37" s="179">
        <f>ROUND((SUM(BI91:BI265)),  2)</f>
        <v>0</v>
      </c>
      <c r="I37" s="180">
        <v>0</v>
      </c>
      <c r="J37" s="179">
        <f>0</f>
        <v>0</v>
      </c>
      <c r="L37" s="116"/>
    </row>
    <row r="38" spans="2:12" s="117" customFormat="1" ht="6.9" customHeight="1">
      <c r="B38" s="116"/>
      <c r="L38" s="116"/>
    </row>
    <row r="39" spans="2:12" s="117" customFormat="1" ht="25.35" customHeight="1">
      <c r="B39" s="116"/>
      <c r="C39" s="181"/>
      <c r="D39" s="182" t="s">
        <v>44</v>
      </c>
      <c r="E39" s="139"/>
      <c r="F39" s="139"/>
      <c r="G39" s="183" t="s">
        <v>45</v>
      </c>
      <c r="H39" s="184" t="s">
        <v>46</v>
      </c>
      <c r="I39" s="139"/>
      <c r="J39" s="185">
        <f>SUM(J30:J37)</f>
        <v>0</v>
      </c>
      <c r="K39" s="186"/>
      <c r="L39" s="116"/>
    </row>
    <row r="40" spans="2:12" s="117" customFormat="1" ht="14.4" customHeight="1"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16"/>
    </row>
    <row r="44" spans="2:12" s="117" customFormat="1" ht="6.9" customHeight="1"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16"/>
    </row>
    <row r="45" spans="2:12" s="117" customFormat="1" ht="24.9" customHeight="1">
      <c r="B45" s="116"/>
      <c r="C45" s="108" t="s">
        <v>107</v>
      </c>
      <c r="L45" s="116"/>
    </row>
    <row r="46" spans="2:12" s="117" customFormat="1" ht="6.9" customHeight="1">
      <c r="B46" s="116"/>
      <c r="L46" s="116"/>
    </row>
    <row r="47" spans="2:12" s="117" customFormat="1" ht="12" customHeight="1">
      <c r="B47" s="116"/>
      <c r="C47" s="113" t="s">
        <v>15</v>
      </c>
      <c r="L47" s="116"/>
    </row>
    <row r="48" spans="2:12" s="117" customFormat="1" ht="16.5" customHeight="1">
      <c r="B48" s="116"/>
      <c r="E48" s="318" t="str">
        <f>E7</f>
        <v>VŠE 3.np, Centrum pro konzultace</v>
      </c>
      <c r="F48" s="319"/>
      <c r="G48" s="319"/>
      <c r="H48" s="319"/>
      <c r="L48" s="116"/>
    </row>
    <row r="49" spans="2:47" s="117" customFormat="1" ht="12" customHeight="1">
      <c r="B49" s="116"/>
      <c r="C49" s="113" t="s">
        <v>105</v>
      </c>
      <c r="L49" s="116"/>
    </row>
    <row r="50" spans="2:47" s="117" customFormat="1" ht="16.5" customHeight="1">
      <c r="B50" s="116"/>
      <c r="E50" s="278" t="str">
        <f>E9</f>
        <v>01 - Stavebně architektonická část</v>
      </c>
      <c r="F50" s="317"/>
      <c r="G50" s="317"/>
      <c r="H50" s="317"/>
      <c r="L50" s="116"/>
    </row>
    <row r="51" spans="2:47" s="117" customFormat="1" ht="6.9" customHeight="1">
      <c r="B51" s="116"/>
      <c r="L51" s="116"/>
    </row>
    <row r="52" spans="2:47" s="117" customFormat="1" ht="12" customHeight="1">
      <c r="B52" s="116"/>
      <c r="C52" s="113" t="s">
        <v>19</v>
      </c>
      <c r="F52" s="114" t="str">
        <f>F12</f>
        <v>Praha</v>
      </c>
      <c r="I52" s="113" t="s">
        <v>21</v>
      </c>
      <c r="J52" s="187" t="str">
        <f>IF(J12="","",J12)</f>
        <v>27. 12. 2024</v>
      </c>
      <c r="L52" s="116"/>
    </row>
    <row r="53" spans="2:47" s="117" customFormat="1" ht="6.9" customHeight="1">
      <c r="B53" s="116"/>
      <c r="L53" s="116"/>
    </row>
    <row r="54" spans="2:47" s="117" customFormat="1" ht="15.15" customHeight="1">
      <c r="B54" s="116"/>
      <c r="C54" s="113" t="s">
        <v>23</v>
      </c>
      <c r="F54" s="114" t="str">
        <f>E15</f>
        <v xml:space="preserve"> </v>
      </c>
      <c r="I54" s="113" t="s">
        <v>28</v>
      </c>
      <c r="J54" s="188" t="str">
        <f>E21</f>
        <v xml:space="preserve"> </v>
      </c>
      <c r="L54" s="116"/>
    </row>
    <row r="55" spans="2:47" s="117" customFormat="1" ht="15.15" customHeight="1">
      <c r="B55" s="116"/>
      <c r="C55" s="113" t="s">
        <v>27</v>
      </c>
      <c r="F55" s="114" t="str">
        <f>IF(E18="","",E18)</f>
        <v xml:space="preserve"> Vyplň údaj</v>
      </c>
      <c r="I55" s="113" t="s">
        <v>30</v>
      </c>
      <c r="J55" s="188" t="str">
        <f>E24</f>
        <v>Ing. Milan Dušek</v>
      </c>
      <c r="L55" s="116"/>
    </row>
    <row r="56" spans="2:47" s="117" customFormat="1" ht="10.35" customHeight="1">
      <c r="B56" s="116"/>
      <c r="L56" s="116"/>
    </row>
    <row r="57" spans="2:47" s="117" customFormat="1" ht="29.25" customHeight="1">
      <c r="B57" s="116"/>
      <c r="C57" s="189" t="s">
        <v>108</v>
      </c>
      <c r="D57" s="181"/>
      <c r="E57" s="181"/>
      <c r="F57" s="181"/>
      <c r="G57" s="181"/>
      <c r="H57" s="181"/>
      <c r="I57" s="181"/>
      <c r="J57" s="190" t="s">
        <v>109</v>
      </c>
      <c r="K57" s="181"/>
      <c r="L57" s="116"/>
    </row>
    <row r="58" spans="2:47" s="117" customFormat="1" ht="10.35" customHeight="1">
      <c r="B58" s="116"/>
      <c r="L58" s="116"/>
    </row>
    <row r="59" spans="2:47" s="117" customFormat="1" ht="22.8" customHeight="1">
      <c r="B59" s="116"/>
      <c r="C59" s="191" t="s">
        <v>66</v>
      </c>
      <c r="J59" s="176">
        <f>J91</f>
        <v>0</v>
      </c>
      <c r="L59" s="116"/>
      <c r="AU59" s="104" t="s">
        <v>110</v>
      </c>
    </row>
    <row r="60" spans="2:47" s="193" customFormat="1" ht="24.9" customHeight="1">
      <c r="B60" s="192"/>
      <c r="D60" s="194" t="s">
        <v>111</v>
      </c>
      <c r="E60" s="195"/>
      <c r="F60" s="195"/>
      <c r="G60" s="195"/>
      <c r="H60" s="195"/>
      <c r="I60" s="195"/>
      <c r="J60" s="196">
        <f>J92</f>
        <v>0</v>
      </c>
      <c r="L60" s="192"/>
    </row>
    <row r="61" spans="2:47" s="198" customFormat="1" ht="19.95" customHeight="1">
      <c r="B61" s="197"/>
      <c r="D61" s="199" t="s">
        <v>112</v>
      </c>
      <c r="E61" s="200"/>
      <c r="F61" s="200"/>
      <c r="G61" s="200"/>
      <c r="H61" s="200"/>
      <c r="I61" s="200"/>
      <c r="J61" s="201">
        <f>J93</f>
        <v>0</v>
      </c>
      <c r="L61" s="197"/>
    </row>
    <row r="62" spans="2:47" s="198" customFormat="1" ht="19.95" customHeight="1">
      <c r="B62" s="197"/>
      <c r="D62" s="199" t="s">
        <v>113</v>
      </c>
      <c r="E62" s="200"/>
      <c r="F62" s="200"/>
      <c r="G62" s="200"/>
      <c r="H62" s="200"/>
      <c r="I62" s="200"/>
      <c r="J62" s="201">
        <f>J109</f>
        <v>0</v>
      </c>
      <c r="L62" s="197"/>
    </row>
    <row r="63" spans="2:47" s="198" customFormat="1" ht="19.95" customHeight="1">
      <c r="B63" s="197"/>
      <c r="D63" s="199" t="s">
        <v>114</v>
      </c>
      <c r="E63" s="200"/>
      <c r="F63" s="200"/>
      <c r="G63" s="200"/>
      <c r="H63" s="200"/>
      <c r="I63" s="200"/>
      <c r="J63" s="201">
        <f>J129</f>
        <v>0</v>
      </c>
      <c r="L63" s="197"/>
    </row>
    <row r="64" spans="2:47" s="198" customFormat="1" ht="19.95" customHeight="1">
      <c r="B64" s="197"/>
      <c r="D64" s="199" t="s">
        <v>115</v>
      </c>
      <c r="E64" s="200"/>
      <c r="F64" s="200"/>
      <c r="G64" s="200"/>
      <c r="H64" s="200"/>
      <c r="I64" s="200"/>
      <c r="J64" s="201">
        <f>J141</f>
        <v>0</v>
      </c>
      <c r="L64" s="197"/>
    </row>
    <row r="65" spans="2:12" s="193" customFormat="1" ht="24.9" customHeight="1">
      <c r="B65" s="192"/>
      <c r="D65" s="194" t="s">
        <v>116</v>
      </c>
      <c r="E65" s="195"/>
      <c r="F65" s="195"/>
      <c r="G65" s="195"/>
      <c r="H65" s="195"/>
      <c r="I65" s="195"/>
      <c r="J65" s="196">
        <f>J146</f>
        <v>0</v>
      </c>
      <c r="L65" s="192"/>
    </row>
    <row r="66" spans="2:12" s="198" customFormat="1" ht="19.95" customHeight="1">
      <c r="B66" s="197"/>
      <c r="D66" s="199" t="s">
        <v>117</v>
      </c>
      <c r="E66" s="200"/>
      <c r="F66" s="200"/>
      <c r="G66" s="200"/>
      <c r="H66" s="200"/>
      <c r="I66" s="200"/>
      <c r="J66" s="201">
        <f>J147</f>
        <v>0</v>
      </c>
      <c r="L66" s="197"/>
    </row>
    <row r="67" spans="2:12" s="198" customFormat="1" ht="19.95" customHeight="1">
      <c r="B67" s="197"/>
      <c r="D67" s="199" t="s">
        <v>118</v>
      </c>
      <c r="E67" s="200"/>
      <c r="F67" s="200"/>
      <c r="G67" s="200"/>
      <c r="H67" s="200"/>
      <c r="I67" s="200"/>
      <c r="J67" s="201">
        <f>J154</f>
        <v>0</v>
      </c>
      <c r="L67" s="197"/>
    </row>
    <row r="68" spans="2:12" s="198" customFormat="1" ht="19.95" customHeight="1">
      <c r="B68" s="197"/>
      <c r="D68" s="199" t="s">
        <v>119</v>
      </c>
      <c r="E68" s="200"/>
      <c r="F68" s="200"/>
      <c r="G68" s="200"/>
      <c r="H68" s="200"/>
      <c r="I68" s="200"/>
      <c r="J68" s="201">
        <f>J190</f>
        <v>0</v>
      </c>
      <c r="L68" s="197"/>
    </row>
    <row r="69" spans="2:12" s="198" customFormat="1" ht="19.95" customHeight="1">
      <c r="B69" s="197"/>
      <c r="D69" s="199" t="s">
        <v>120</v>
      </c>
      <c r="E69" s="200"/>
      <c r="F69" s="200"/>
      <c r="G69" s="200"/>
      <c r="H69" s="200"/>
      <c r="I69" s="200"/>
      <c r="J69" s="201">
        <f>J205</f>
        <v>0</v>
      </c>
      <c r="L69" s="197"/>
    </row>
    <row r="70" spans="2:12" s="198" customFormat="1" ht="19.95" customHeight="1">
      <c r="B70" s="197"/>
      <c r="D70" s="199" t="s">
        <v>121</v>
      </c>
      <c r="E70" s="200"/>
      <c r="F70" s="200"/>
      <c r="G70" s="200"/>
      <c r="H70" s="200"/>
      <c r="I70" s="200"/>
      <c r="J70" s="201">
        <f>J207</f>
        <v>0</v>
      </c>
      <c r="L70" s="197"/>
    </row>
    <row r="71" spans="2:12" s="198" customFormat="1" ht="19.95" customHeight="1">
      <c r="B71" s="197"/>
      <c r="D71" s="199" t="s">
        <v>122</v>
      </c>
      <c r="E71" s="200"/>
      <c r="F71" s="200"/>
      <c r="G71" s="200"/>
      <c r="H71" s="200"/>
      <c r="I71" s="200"/>
      <c r="J71" s="201">
        <f>J253</f>
        <v>0</v>
      </c>
      <c r="L71" s="197"/>
    </row>
    <row r="72" spans="2:12" s="117" customFormat="1" ht="21.75" customHeight="1">
      <c r="B72" s="116"/>
      <c r="L72" s="116"/>
    </row>
    <row r="73" spans="2:12" s="117" customFormat="1" ht="6.9" customHeight="1"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16"/>
    </row>
    <row r="77" spans="2:12" s="117" customFormat="1" ht="6.9" customHeight="1">
      <c r="B77" s="128"/>
      <c r="C77" s="129"/>
      <c r="D77" s="129"/>
      <c r="E77" s="129"/>
      <c r="F77" s="129"/>
      <c r="G77" s="129"/>
      <c r="H77" s="129"/>
      <c r="I77" s="129"/>
      <c r="J77" s="129"/>
      <c r="K77" s="129"/>
      <c r="L77" s="116"/>
    </row>
    <row r="78" spans="2:12" s="117" customFormat="1" ht="24.9" customHeight="1">
      <c r="B78" s="116"/>
      <c r="C78" s="108" t="s">
        <v>123</v>
      </c>
      <c r="L78" s="116"/>
    </row>
    <row r="79" spans="2:12" s="117" customFormat="1" ht="6.9" customHeight="1">
      <c r="B79" s="116"/>
      <c r="L79" s="116"/>
    </row>
    <row r="80" spans="2:12" s="117" customFormat="1" ht="12" customHeight="1">
      <c r="B80" s="116"/>
      <c r="C80" s="113" t="s">
        <v>15</v>
      </c>
      <c r="L80" s="116"/>
    </row>
    <row r="81" spans="2:65" s="117" customFormat="1" ht="16.5" customHeight="1">
      <c r="B81" s="116"/>
      <c r="E81" s="318" t="str">
        <f>E7</f>
        <v>VŠE 3.np, Centrum pro konzultace</v>
      </c>
      <c r="F81" s="319"/>
      <c r="G81" s="319"/>
      <c r="H81" s="319"/>
      <c r="L81" s="116"/>
    </row>
    <row r="82" spans="2:65" s="117" customFormat="1" ht="12" customHeight="1">
      <c r="B82" s="116"/>
      <c r="C82" s="113" t="s">
        <v>105</v>
      </c>
      <c r="L82" s="116"/>
    </row>
    <row r="83" spans="2:65" s="117" customFormat="1" ht="16.5" customHeight="1">
      <c r="B83" s="116"/>
      <c r="E83" s="278" t="str">
        <f>E9</f>
        <v>01 - Stavebně architektonická část</v>
      </c>
      <c r="F83" s="317"/>
      <c r="G83" s="317"/>
      <c r="H83" s="317"/>
      <c r="L83" s="116"/>
    </row>
    <row r="84" spans="2:65" s="117" customFormat="1" ht="6.9" customHeight="1">
      <c r="B84" s="116"/>
      <c r="L84" s="116"/>
    </row>
    <row r="85" spans="2:65" s="117" customFormat="1" ht="12" customHeight="1">
      <c r="B85" s="116"/>
      <c r="C85" s="113" t="s">
        <v>19</v>
      </c>
      <c r="F85" s="114" t="str">
        <f>F12</f>
        <v>Praha</v>
      </c>
      <c r="I85" s="113" t="s">
        <v>21</v>
      </c>
      <c r="J85" s="187" t="str">
        <f>IF(J12="","",J12)</f>
        <v>27. 12. 2024</v>
      </c>
      <c r="L85" s="116"/>
    </row>
    <row r="86" spans="2:65" s="117" customFormat="1" ht="6.9" customHeight="1">
      <c r="B86" s="116"/>
      <c r="L86" s="116"/>
    </row>
    <row r="87" spans="2:65" s="117" customFormat="1" ht="15.15" customHeight="1">
      <c r="B87" s="116"/>
      <c r="C87" s="113" t="s">
        <v>23</v>
      </c>
      <c r="F87" s="114" t="str">
        <f>E15</f>
        <v xml:space="preserve"> </v>
      </c>
      <c r="I87" s="113" t="s">
        <v>28</v>
      </c>
      <c r="J87" s="188" t="str">
        <f>E21</f>
        <v xml:space="preserve"> </v>
      </c>
      <c r="L87" s="116"/>
    </row>
    <row r="88" spans="2:65" s="117" customFormat="1" ht="15.15" customHeight="1">
      <c r="B88" s="116"/>
      <c r="C88" s="113" t="s">
        <v>27</v>
      </c>
      <c r="F88" s="114" t="str">
        <f>IF(E18="","",E18)</f>
        <v xml:space="preserve"> Vyplň údaj</v>
      </c>
      <c r="I88" s="113" t="s">
        <v>30</v>
      </c>
      <c r="J88" s="188" t="str">
        <f>E24</f>
        <v>Ing. Milan Dušek</v>
      </c>
      <c r="L88" s="116"/>
    </row>
    <row r="89" spans="2:65" s="117" customFormat="1" ht="10.35" customHeight="1">
      <c r="B89" s="116"/>
      <c r="L89" s="116"/>
    </row>
    <row r="90" spans="2:65" s="206" customFormat="1" ht="29.25" customHeight="1">
      <c r="B90" s="202"/>
      <c r="C90" s="203" t="s">
        <v>124</v>
      </c>
      <c r="D90" s="204" t="s">
        <v>53</v>
      </c>
      <c r="E90" s="204" t="s">
        <v>49</v>
      </c>
      <c r="F90" s="204" t="s">
        <v>50</v>
      </c>
      <c r="G90" s="204" t="s">
        <v>125</v>
      </c>
      <c r="H90" s="204" t="s">
        <v>126</v>
      </c>
      <c r="I90" s="204" t="s">
        <v>127</v>
      </c>
      <c r="J90" s="204" t="s">
        <v>109</v>
      </c>
      <c r="K90" s="205" t="s">
        <v>128</v>
      </c>
      <c r="L90" s="202"/>
      <c r="M90" s="141" t="s">
        <v>3</v>
      </c>
      <c r="N90" s="142" t="s">
        <v>38</v>
      </c>
      <c r="O90" s="142" t="s">
        <v>129</v>
      </c>
      <c r="P90" s="142" t="s">
        <v>130</v>
      </c>
      <c r="Q90" s="142" t="s">
        <v>131</v>
      </c>
      <c r="R90" s="142" t="s">
        <v>132</v>
      </c>
      <c r="S90" s="142" t="s">
        <v>133</v>
      </c>
      <c r="T90" s="143" t="s">
        <v>134</v>
      </c>
    </row>
    <row r="91" spans="2:65" s="117" customFormat="1" ht="22.8" customHeight="1">
      <c r="B91" s="116"/>
      <c r="C91" s="147" t="s">
        <v>135</v>
      </c>
      <c r="J91" s="207">
        <f>BK91</f>
        <v>0</v>
      </c>
      <c r="L91" s="116"/>
      <c r="M91" s="144"/>
      <c r="N91" s="136"/>
      <c r="O91" s="136"/>
      <c r="P91" s="208">
        <f>P92+P146</f>
        <v>908.69842800000015</v>
      </c>
      <c r="Q91" s="136"/>
      <c r="R91" s="208">
        <f>R92+R146</f>
        <v>13.807610889999998</v>
      </c>
      <c r="S91" s="136"/>
      <c r="T91" s="209">
        <f>T92+T146</f>
        <v>15.6833685</v>
      </c>
      <c r="AT91" s="104" t="s">
        <v>67</v>
      </c>
      <c r="AU91" s="104" t="s">
        <v>110</v>
      </c>
      <c r="BK91" s="210">
        <f>BK92+BK146</f>
        <v>0</v>
      </c>
    </row>
    <row r="92" spans="2:65" s="212" customFormat="1" ht="25.95" customHeight="1">
      <c r="B92" s="211"/>
      <c r="D92" s="213" t="s">
        <v>67</v>
      </c>
      <c r="E92" s="214" t="s">
        <v>136</v>
      </c>
      <c r="F92" s="214" t="s">
        <v>137</v>
      </c>
      <c r="J92" s="215">
        <f>BK92</f>
        <v>0</v>
      </c>
      <c r="L92" s="211"/>
      <c r="M92" s="216"/>
      <c r="P92" s="217">
        <f>P93+P109+P129+P141</f>
        <v>327.02239699999996</v>
      </c>
      <c r="R92" s="217">
        <f>R93+R109+R129+R141</f>
        <v>4.1668538000000002</v>
      </c>
      <c r="T92" s="218">
        <f>T93+T109+T129+T141</f>
        <v>15.46266</v>
      </c>
      <c r="AR92" s="213" t="s">
        <v>76</v>
      </c>
      <c r="AT92" s="219" t="s">
        <v>67</v>
      </c>
      <c r="AU92" s="219" t="s">
        <v>68</v>
      </c>
      <c r="AY92" s="213" t="s">
        <v>138</v>
      </c>
      <c r="BK92" s="220">
        <f>BK93+BK109+BK129+BK141</f>
        <v>0</v>
      </c>
    </row>
    <row r="93" spans="2:65" s="212" customFormat="1" ht="22.8" customHeight="1">
      <c r="B93" s="211"/>
      <c r="D93" s="213" t="s">
        <v>67</v>
      </c>
      <c r="E93" s="221" t="s">
        <v>139</v>
      </c>
      <c r="F93" s="221" t="s">
        <v>140</v>
      </c>
      <c r="J93" s="222">
        <f>BK93</f>
        <v>0</v>
      </c>
      <c r="L93" s="211"/>
      <c r="M93" s="216"/>
      <c r="P93" s="217">
        <f>SUM(P94:P108)</f>
        <v>55.310502</v>
      </c>
      <c r="R93" s="217">
        <f>SUM(R94:R108)</f>
        <v>4.1455527999999999</v>
      </c>
      <c r="T93" s="218">
        <f>SUM(T94:T108)</f>
        <v>3.5083999999999995</v>
      </c>
      <c r="AR93" s="213" t="s">
        <v>76</v>
      </c>
      <c r="AT93" s="219" t="s">
        <v>67</v>
      </c>
      <c r="AU93" s="219" t="s">
        <v>76</v>
      </c>
      <c r="AY93" s="213" t="s">
        <v>138</v>
      </c>
      <c r="BK93" s="220">
        <f>SUM(BK94:BK108)</f>
        <v>0</v>
      </c>
    </row>
    <row r="94" spans="2:65" s="117" customFormat="1" ht="24.15" customHeight="1">
      <c r="B94" s="116"/>
      <c r="C94" s="223" t="s">
        <v>76</v>
      </c>
      <c r="D94" s="223" t="s">
        <v>141</v>
      </c>
      <c r="E94" s="224" t="s">
        <v>142</v>
      </c>
      <c r="F94" s="225" t="s">
        <v>143</v>
      </c>
      <c r="G94" s="226" t="s">
        <v>144</v>
      </c>
      <c r="H94" s="227">
        <v>28.347000000000001</v>
      </c>
      <c r="I94" s="99"/>
      <c r="J94" s="228">
        <f>ROUND(I94*H94,2)</f>
        <v>0</v>
      </c>
      <c r="K94" s="225" t="s">
        <v>145</v>
      </c>
      <c r="L94" s="116"/>
      <c r="M94" s="229" t="s">
        <v>3</v>
      </c>
      <c r="N94" s="230" t="s">
        <v>39</v>
      </c>
      <c r="O94" s="231">
        <v>0.46600000000000003</v>
      </c>
      <c r="P94" s="231">
        <f>O94*H94</f>
        <v>13.209702000000002</v>
      </c>
      <c r="Q94" s="231">
        <v>2.8400000000000002E-2</v>
      </c>
      <c r="R94" s="231">
        <f>Q94*H94</f>
        <v>0.80505480000000007</v>
      </c>
      <c r="S94" s="231">
        <v>0</v>
      </c>
      <c r="T94" s="232">
        <f>S94*H94</f>
        <v>0</v>
      </c>
      <c r="AR94" s="233" t="s">
        <v>146</v>
      </c>
      <c r="AT94" s="233" t="s">
        <v>141</v>
      </c>
      <c r="AU94" s="233" t="s">
        <v>78</v>
      </c>
      <c r="AY94" s="104" t="s">
        <v>138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04" t="s">
        <v>76</v>
      </c>
      <c r="BK94" s="234">
        <f>ROUND(I94*H94,2)</f>
        <v>0</v>
      </c>
      <c r="BL94" s="104" t="s">
        <v>146</v>
      </c>
      <c r="BM94" s="233" t="s">
        <v>147</v>
      </c>
    </row>
    <row r="95" spans="2:65" s="117" customFormat="1">
      <c r="B95" s="116"/>
      <c r="D95" s="235" t="s">
        <v>148</v>
      </c>
      <c r="F95" s="236" t="s">
        <v>149</v>
      </c>
      <c r="I95" s="267"/>
      <c r="L95" s="116"/>
      <c r="M95" s="237"/>
      <c r="T95" s="138"/>
      <c r="AT95" s="104" t="s">
        <v>148</v>
      </c>
      <c r="AU95" s="104" t="s">
        <v>78</v>
      </c>
    </row>
    <row r="96" spans="2:65" s="239" customFormat="1">
      <c r="B96" s="238"/>
      <c r="D96" s="240" t="s">
        <v>150</v>
      </c>
      <c r="E96" s="241" t="s">
        <v>3</v>
      </c>
      <c r="F96" s="242" t="s">
        <v>151</v>
      </c>
      <c r="H96" s="243">
        <v>11.22</v>
      </c>
      <c r="I96" s="268"/>
      <c r="L96" s="238"/>
      <c r="M96" s="244"/>
      <c r="T96" s="245"/>
      <c r="AT96" s="241" t="s">
        <v>150</v>
      </c>
      <c r="AU96" s="241" t="s">
        <v>78</v>
      </c>
      <c r="AV96" s="239" t="s">
        <v>78</v>
      </c>
      <c r="AW96" s="239" t="s">
        <v>29</v>
      </c>
      <c r="AX96" s="239" t="s">
        <v>68</v>
      </c>
      <c r="AY96" s="241" t="s">
        <v>138</v>
      </c>
    </row>
    <row r="97" spans="2:65" s="239" customFormat="1">
      <c r="B97" s="238"/>
      <c r="D97" s="240" t="s">
        <v>150</v>
      </c>
      <c r="E97" s="241" t="s">
        <v>3</v>
      </c>
      <c r="F97" s="242" t="s">
        <v>152</v>
      </c>
      <c r="H97" s="243">
        <v>17.126999999999999</v>
      </c>
      <c r="I97" s="268"/>
      <c r="L97" s="238"/>
      <c r="M97" s="244"/>
      <c r="T97" s="245"/>
      <c r="AT97" s="241" t="s">
        <v>150</v>
      </c>
      <c r="AU97" s="241" t="s">
        <v>78</v>
      </c>
      <c r="AV97" s="239" t="s">
        <v>78</v>
      </c>
      <c r="AW97" s="239" t="s">
        <v>29</v>
      </c>
      <c r="AX97" s="239" t="s">
        <v>68</v>
      </c>
      <c r="AY97" s="241" t="s">
        <v>138</v>
      </c>
    </row>
    <row r="98" spans="2:65" s="247" customFormat="1">
      <c r="B98" s="246"/>
      <c r="D98" s="240" t="s">
        <v>150</v>
      </c>
      <c r="E98" s="248" t="s">
        <v>3</v>
      </c>
      <c r="F98" s="249" t="s">
        <v>153</v>
      </c>
      <c r="H98" s="250">
        <v>28.347000000000001</v>
      </c>
      <c r="I98" s="269"/>
      <c r="L98" s="246"/>
      <c r="M98" s="251"/>
      <c r="T98" s="252"/>
      <c r="AT98" s="248" t="s">
        <v>150</v>
      </c>
      <c r="AU98" s="248" t="s">
        <v>78</v>
      </c>
      <c r="AV98" s="247" t="s">
        <v>146</v>
      </c>
      <c r="AW98" s="247" t="s">
        <v>29</v>
      </c>
      <c r="AX98" s="247" t="s">
        <v>76</v>
      </c>
      <c r="AY98" s="248" t="s">
        <v>138</v>
      </c>
    </row>
    <row r="99" spans="2:65" s="117" customFormat="1" ht="24.15" customHeight="1">
      <c r="B99" s="116"/>
      <c r="C99" s="223" t="s">
        <v>78</v>
      </c>
      <c r="D99" s="223" t="s">
        <v>141</v>
      </c>
      <c r="E99" s="224" t="s">
        <v>154</v>
      </c>
      <c r="F99" s="225" t="s">
        <v>155</v>
      </c>
      <c r="G99" s="226" t="s">
        <v>144</v>
      </c>
      <c r="H99" s="227">
        <v>125.3</v>
      </c>
      <c r="I99" s="99"/>
      <c r="J99" s="228">
        <f>ROUND(I99*H99,2)</f>
        <v>0</v>
      </c>
      <c r="K99" s="225" t="s">
        <v>145</v>
      </c>
      <c r="L99" s="116"/>
      <c r="M99" s="229" t="s">
        <v>3</v>
      </c>
      <c r="N99" s="230" t="s">
        <v>39</v>
      </c>
      <c r="O99" s="231">
        <v>0.245</v>
      </c>
      <c r="P99" s="231">
        <f>O99*H99</f>
        <v>30.698499999999999</v>
      </c>
      <c r="Q99" s="231">
        <v>2.6440000000000002E-2</v>
      </c>
      <c r="R99" s="231">
        <f>Q99*H99</f>
        <v>3.312932</v>
      </c>
      <c r="S99" s="231">
        <v>2.5999999999999999E-2</v>
      </c>
      <c r="T99" s="232">
        <f>S99*H99</f>
        <v>3.2577999999999996</v>
      </c>
      <c r="AR99" s="233" t="s">
        <v>146</v>
      </c>
      <c r="AT99" s="233" t="s">
        <v>141</v>
      </c>
      <c r="AU99" s="233" t="s">
        <v>78</v>
      </c>
      <c r="AY99" s="104" t="s">
        <v>138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04" t="s">
        <v>76</v>
      </c>
      <c r="BK99" s="234">
        <f>ROUND(I99*H99,2)</f>
        <v>0</v>
      </c>
      <c r="BL99" s="104" t="s">
        <v>146</v>
      </c>
      <c r="BM99" s="233" t="s">
        <v>156</v>
      </c>
    </row>
    <row r="100" spans="2:65" s="117" customFormat="1">
      <c r="B100" s="116"/>
      <c r="D100" s="235" t="s">
        <v>148</v>
      </c>
      <c r="F100" s="236" t="s">
        <v>157</v>
      </c>
      <c r="I100" s="267"/>
      <c r="L100" s="116"/>
      <c r="M100" s="237"/>
      <c r="T100" s="138"/>
      <c r="AT100" s="104" t="s">
        <v>148</v>
      </c>
      <c r="AU100" s="104" t="s">
        <v>78</v>
      </c>
    </row>
    <row r="101" spans="2:65" s="239" customFormat="1">
      <c r="B101" s="238"/>
      <c r="D101" s="240" t="s">
        <v>150</v>
      </c>
      <c r="E101" s="241" t="s">
        <v>3</v>
      </c>
      <c r="F101" s="242" t="s">
        <v>158</v>
      </c>
      <c r="H101" s="243">
        <v>65.3</v>
      </c>
      <c r="I101" s="268"/>
      <c r="L101" s="238"/>
      <c r="M101" s="244"/>
      <c r="T101" s="245"/>
      <c r="AT101" s="241" t="s">
        <v>150</v>
      </c>
      <c r="AU101" s="241" t="s">
        <v>78</v>
      </c>
      <c r="AV101" s="239" t="s">
        <v>78</v>
      </c>
      <c r="AW101" s="239" t="s">
        <v>29</v>
      </c>
      <c r="AX101" s="239" t="s">
        <v>68</v>
      </c>
      <c r="AY101" s="241" t="s">
        <v>138</v>
      </c>
    </row>
    <row r="102" spans="2:65" s="239" customFormat="1">
      <c r="B102" s="238"/>
      <c r="D102" s="240" t="s">
        <v>150</v>
      </c>
      <c r="E102" s="241" t="s">
        <v>3</v>
      </c>
      <c r="F102" s="242" t="s">
        <v>159</v>
      </c>
      <c r="H102" s="243">
        <v>60</v>
      </c>
      <c r="I102" s="268"/>
      <c r="L102" s="238"/>
      <c r="M102" s="244"/>
      <c r="T102" s="245"/>
      <c r="AT102" s="241" t="s">
        <v>150</v>
      </c>
      <c r="AU102" s="241" t="s">
        <v>78</v>
      </c>
      <c r="AV102" s="239" t="s">
        <v>78</v>
      </c>
      <c r="AW102" s="239" t="s">
        <v>29</v>
      </c>
      <c r="AX102" s="239" t="s">
        <v>68</v>
      </c>
      <c r="AY102" s="241" t="s">
        <v>138</v>
      </c>
    </row>
    <row r="103" spans="2:65" s="247" customFormat="1">
      <c r="B103" s="246"/>
      <c r="D103" s="240" t="s">
        <v>150</v>
      </c>
      <c r="E103" s="248" t="s">
        <v>3</v>
      </c>
      <c r="F103" s="249" t="s">
        <v>153</v>
      </c>
      <c r="H103" s="250">
        <v>125.3</v>
      </c>
      <c r="I103" s="269"/>
      <c r="L103" s="246"/>
      <c r="M103" s="251"/>
      <c r="T103" s="252"/>
      <c r="AT103" s="248" t="s">
        <v>150</v>
      </c>
      <c r="AU103" s="248" t="s">
        <v>78</v>
      </c>
      <c r="AV103" s="247" t="s">
        <v>146</v>
      </c>
      <c r="AW103" s="247" t="s">
        <v>29</v>
      </c>
      <c r="AX103" s="247" t="s">
        <v>76</v>
      </c>
      <c r="AY103" s="248" t="s">
        <v>138</v>
      </c>
    </row>
    <row r="104" spans="2:65" s="117" customFormat="1" ht="24.15" customHeight="1">
      <c r="B104" s="116"/>
      <c r="C104" s="223" t="s">
        <v>160</v>
      </c>
      <c r="D104" s="223" t="s">
        <v>141</v>
      </c>
      <c r="E104" s="224" t="s">
        <v>161</v>
      </c>
      <c r="F104" s="225" t="s">
        <v>162</v>
      </c>
      <c r="G104" s="226" t="s">
        <v>144</v>
      </c>
      <c r="H104" s="227">
        <v>125.3</v>
      </c>
      <c r="I104" s="99"/>
      <c r="J104" s="228">
        <f>ROUND(I104*H104,2)</f>
        <v>0</v>
      </c>
      <c r="K104" s="225" t="s">
        <v>145</v>
      </c>
      <c r="L104" s="116"/>
      <c r="M104" s="229" t="s">
        <v>3</v>
      </c>
      <c r="N104" s="230" t="s">
        <v>39</v>
      </c>
      <c r="O104" s="231">
        <v>9.0999999999999998E-2</v>
      </c>
      <c r="P104" s="231">
        <f>O104*H104</f>
        <v>11.402299999999999</v>
      </c>
      <c r="Q104" s="231">
        <v>2.2000000000000001E-4</v>
      </c>
      <c r="R104" s="231">
        <f>Q104*H104</f>
        <v>2.7566E-2</v>
      </c>
      <c r="S104" s="231">
        <v>2E-3</v>
      </c>
      <c r="T104" s="232">
        <f>S104*H104</f>
        <v>0.25059999999999999</v>
      </c>
      <c r="AR104" s="233" t="s">
        <v>146</v>
      </c>
      <c r="AT104" s="233" t="s">
        <v>141</v>
      </c>
      <c r="AU104" s="233" t="s">
        <v>78</v>
      </c>
      <c r="AY104" s="104" t="s">
        <v>138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04" t="s">
        <v>76</v>
      </c>
      <c r="BK104" s="234">
        <f>ROUND(I104*H104,2)</f>
        <v>0</v>
      </c>
      <c r="BL104" s="104" t="s">
        <v>146</v>
      </c>
      <c r="BM104" s="233" t="s">
        <v>163</v>
      </c>
    </row>
    <row r="105" spans="2:65" s="117" customFormat="1">
      <c r="B105" s="116"/>
      <c r="D105" s="235" t="s">
        <v>148</v>
      </c>
      <c r="F105" s="236" t="s">
        <v>164</v>
      </c>
      <c r="I105" s="267"/>
      <c r="L105" s="116"/>
      <c r="M105" s="237"/>
      <c r="T105" s="138"/>
      <c r="AT105" s="104" t="s">
        <v>148</v>
      </c>
      <c r="AU105" s="104" t="s">
        <v>78</v>
      </c>
    </row>
    <row r="106" spans="2:65" s="239" customFormat="1">
      <c r="B106" s="238"/>
      <c r="D106" s="240" t="s">
        <v>150</v>
      </c>
      <c r="E106" s="241" t="s">
        <v>3</v>
      </c>
      <c r="F106" s="242" t="s">
        <v>158</v>
      </c>
      <c r="H106" s="243">
        <v>65.3</v>
      </c>
      <c r="I106" s="268"/>
      <c r="L106" s="238"/>
      <c r="M106" s="244"/>
      <c r="T106" s="245"/>
      <c r="AT106" s="241" t="s">
        <v>150</v>
      </c>
      <c r="AU106" s="241" t="s">
        <v>78</v>
      </c>
      <c r="AV106" s="239" t="s">
        <v>78</v>
      </c>
      <c r="AW106" s="239" t="s">
        <v>29</v>
      </c>
      <c r="AX106" s="239" t="s">
        <v>68</v>
      </c>
      <c r="AY106" s="241" t="s">
        <v>138</v>
      </c>
    </row>
    <row r="107" spans="2:65" s="239" customFormat="1">
      <c r="B107" s="238"/>
      <c r="D107" s="240" t="s">
        <v>150</v>
      </c>
      <c r="E107" s="241" t="s">
        <v>3</v>
      </c>
      <c r="F107" s="242" t="s">
        <v>159</v>
      </c>
      <c r="H107" s="243">
        <v>60</v>
      </c>
      <c r="I107" s="268"/>
      <c r="L107" s="238"/>
      <c r="M107" s="244"/>
      <c r="T107" s="245"/>
      <c r="AT107" s="241" t="s">
        <v>150</v>
      </c>
      <c r="AU107" s="241" t="s">
        <v>78</v>
      </c>
      <c r="AV107" s="239" t="s">
        <v>78</v>
      </c>
      <c r="AW107" s="239" t="s">
        <v>29</v>
      </c>
      <c r="AX107" s="239" t="s">
        <v>68</v>
      </c>
      <c r="AY107" s="241" t="s">
        <v>138</v>
      </c>
    </row>
    <row r="108" spans="2:65" s="247" customFormat="1">
      <c r="B108" s="246"/>
      <c r="D108" s="240" t="s">
        <v>150</v>
      </c>
      <c r="E108" s="248" t="s">
        <v>3</v>
      </c>
      <c r="F108" s="249" t="s">
        <v>153</v>
      </c>
      <c r="H108" s="250">
        <v>125.3</v>
      </c>
      <c r="I108" s="269"/>
      <c r="L108" s="246"/>
      <c r="M108" s="251"/>
      <c r="T108" s="252"/>
      <c r="AT108" s="248" t="s">
        <v>150</v>
      </c>
      <c r="AU108" s="248" t="s">
        <v>78</v>
      </c>
      <c r="AV108" s="247" t="s">
        <v>146</v>
      </c>
      <c r="AW108" s="247" t="s">
        <v>29</v>
      </c>
      <c r="AX108" s="247" t="s">
        <v>76</v>
      </c>
      <c r="AY108" s="248" t="s">
        <v>138</v>
      </c>
    </row>
    <row r="109" spans="2:65" s="212" customFormat="1" ht="22.8" customHeight="1">
      <c r="B109" s="211"/>
      <c r="D109" s="213" t="s">
        <v>67</v>
      </c>
      <c r="E109" s="221" t="s">
        <v>165</v>
      </c>
      <c r="F109" s="221" t="s">
        <v>166</v>
      </c>
      <c r="I109" s="270"/>
      <c r="J109" s="222">
        <f>BK109</f>
        <v>0</v>
      </c>
      <c r="L109" s="211"/>
      <c r="M109" s="216"/>
      <c r="P109" s="217">
        <f>SUM(P110:P128)</f>
        <v>90.677050000000008</v>
      </c>
      <c r="R109" s="217">
        <f>SUM(R110:R128)</f>
        <v>2.1300999999999997E-2</v>
      </c>
      <c r="T109" s="218">
        <f>SUM(T110:T128)</f>
        <v>11.95426</v>
      </c>
      <c r="AR109" s="213" t="s">
        <v>76</v>
      </c>
      <c r="AT109" s="219" t="s">
        <v>67</v>
      </c>
      <c r="AU109" s="219" t="s">
        <v>76</v>
      </c>
      <c r="AY109" s="213" t="s">
        <v>138</v>
      </c>
      <c r="BK109" s="220">
        <f>SUM(BK110:BK128)</f>
        <v>0</v>
      </c>
    </row>
    <row r="110" spans="2:65" s="117" customFormat="1" ht="24.15" customHeight="1">
      <c r="B110" s="116"/>
      <c r="C110" s="223" t="s">
        <v>146</v>
      </c>
      <c r="D110" s="223" t="s">
        <v>141</v>
      </c>
      <c r="E110" s="224" t="s">
        <v>167</v>
      </c>
      <c r="F110" s="225" t="s">
        <v>168</v>
      </c>
      <c r="G110" s="226" t="s">
        <v>144</v>
      </c>
      <c r="H110" s="227">
        <v>125.3</v>
      </c>
      <c r="I110" s="99"/>
      <c r="J110" s="228">
        <f>ROUND(I110*H110,2)</f>
        <v>0</v>
      </c>
      <c r="K110" s="225" t="s">
        <v>145</v>
      </c>
      <c r="L110" s="116"/>
      <c r="M110" s="229" t="s">
        <v>3</v>
      </c>
      <c r="N110" s="230" t="s">
        <v>39</v>
      </c>
      <c r="O110" s="231">
        <v>0.105</v>
      </c>
      <c r="P110" s="231">
        <f>O110*H110</f>
        <v>13.156499999999999</v>
      </c>
      <c r="Q110" s="231">
        <v>1.2999999999999999E-4</v>
      </c>
      <c r="R110" s="231">
        <f>Q110*H110</f>
        <v>1.6288999999999998E-2</v>
      </c>
      <c r="S110" s="231">
        <v>0</v>
      </c>
      <c r="T110" s="232">
        <f>S110*H110</f>
        <v>0</v>
      </c>
      <c r="AR110" s="233" t="s">
        <v>146</v>
      </c>
      <c r="AT110" s="233" t="s">
        <v>141</v>
      </c>
      <c r="AU110" s="233" t="s">
        <v>78</v>
      </c>
      <c r="AY110" s="104" t="s">
        <v>138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04" t="s">
        <v>76</v>
      </c>
      <c r="BK110" s="234">
        <f>ROUND(I110*H110,2)</f>
        <v>0</v>
      </c>
      <c r="BL110" s="104" t="s">
        <v>146</v>
      </c>
      <c r="BM110" s="233" t="s">
        <v>169</v>
      </c>
    </row>
    <row r="111" spans="2:65" s="117" customFormat="1">
      <c r="B111" s="116"/>
      <c r="D111" s="235" t="s">
        <v>148</v>
      </c>
      <c r="F111" s="236" t="s">
        <v>170</v>
      </c>
      <c r="I111" s="267"/>
      <c r="L111" s="116"/>
      <c r="M111" s="237"/>
      <c r="T111" s="138"/>
      <c r="AT111" s="104" t="s">
        <v>148</v>
      </c>
      <c r="AU111" s="104" t="s">
        <v>78</v>
      </c>
    </row>
    <row r="112" spans="2:65" s="239" customFormat="1">
      <c r="B112" s="238"/>
      <c r="D112" s="240" t="s">
        <v>150</v>
      </c>
      <c r="E112" s="241" t="s">
        <v>3</v>
      </c>
      <c r="F112" s="242" t="s">
        <v>171</v>
      </c>
      <c r="H112" s="243">
        <v>65.3</v>
      </c>
      <c r="I112" s="268"/>
      <c r="L112" s="238"/>
      <c r="M112" s="244"/>
      <c r="T112" s="245"/>
      <c r="AT112" s="241" t="s">
        <v>150</v>
      </c>
      <c r="AU112" s="241" t="s">
        <v>78</v>
      </c>
      <c r="AV112" s="239" t="s">
        <v>78</v>
      </c>
      <c r="AW112" s="239" t="s">
        <v>29</v>
      </c>
      <c r="AX112" s="239" t="s">
        <v>68</v>
      </c>
      <c r="AY112" s="241" t="s">
        <v>138</v>
      </c>
    </row>
    <row r="113" spans="2:65" s="239" customFormat="1">
      <c r="B113" s="238"/>
      <c r="D113" s="240" t="s">
        <v>150</v>
      </c>
      <c r="E113" s="241" t="s">
        <v>3</v>
      </c>
      <c r="F113" s="242" t="s">
        <v>172</v>
      </c>
      <c r="H113" s="243">
        <v>60</v>
      </c>
      <c r="I113" s="268"/>
      <c r="L113" s="238"/>
      <c r="M113" s="244"/>
      <c r="T113" s="245"/>
      <c r="AT113" s="241" t="s">
        <v>150</v>
      </c>
      <c r="AU113" s="241" t="s">
        <v>78</v>
      </c>
      <c r="AV113" s="239" t="s">
        <v>78</v>
      </c>
      <c r="AW113" s="239" t="s">
        <v>29</v>
      </c>
      <c r="AX113" s="239" t="s">
        <v>68</v>
      </c>
      <c r="AY113" s="241" t="s">
        <v>138</v>
      </c>
    </row>
    <row r="114" spans="2:65" s="247" customFormat="1">
      <c r="B114" s="246"/>
      <c r="D114" s="240" t="s">
        <v>150</v>
      </c>
      <c r="E114" s="248" t="s">
        <v>3</v>
      </c>
      <c r="F114" s="249" t="s">
        <v>153</v>
      </c>
      <c r="H114" s="250">
        <v>125.3</v>
      </c>
      <c r="I114" s="269"/>
      <c r="L114" s="246"/>
      <c r="M114" s="251"/>
      <c r="T114" s="252"/>
      <c r="AT114" s="248" t="s">
        <v>150</v>
      </c>
      <c r="AU114" s="248" t="s">
        <v>78</v>
      </c>
      <c r="AV114" s="247" t="s">
        <v>146</v>
      </c>
      <c r="AW114" s="247" t="s">
        <v>29</v>
      </c>
      <c r="AX114" s="247" t="s">
        <v>76</v>
      </c>
      <c r="AY114" s="248" t="s">
        <v>138</v>
      </c>
    </row>
    <row r="115" spans="2:65" s="117" customFormat="1" ht="24.15" customHeight="1">
      <c r="B115" s="116"/>
      <c r="C115" s="223" t="s">
        <v>173</v>
      </c>
      <c r="D115" s="223" t="s">
        <v>141</v>
      </c>
      <c r="E115" s="224" t="s">
        <v>174</v>
      </c>
      <c r="F115" s="225" t="s">
        <v>175</v>
      </c>
      <c r="G115" s="226" t="s">
        <v>144</v>
      </c>
      <c r="H115" s="227">
        <v>125.3</v>
      </c>
      <c r="I115" s="99"/>
      <c r="J115" s="228">
        <f>ROUND(I115*H115,2)</f>
        <v>0</v>
      </c>
      <c r="K115" s="225" t="s">
        <v>145</v>
      </c>
      <c r="L115" s="116"/>
      <c r="M115" s="229" t="s">
        <v>3</v>
      </c>
      <c r="N115" s="230" t="s">
        <v>39</v>
      </c>
      <c r="O115" s="231">
        <v>0.308</v>
      </c>
      <c r="P115" s="231">
        <f>O115*H115</f>
        <v>38.592399999999998</v>
      </c>
      <c r="Q115" s="231">
        <v>4.0000000000000003E-5</v>
      </c>
      <c r="R115" s="231">
        <f>Q115*H115</f>
        <v>5.012E-3</v>
      </c>
      <c r="S115" s="231">
        <v>0</v>
      </c>
      <c r="T115" s="232">
        <f>S115*H115</f>
        <v>0</v>
      </c>
      <c r="AR115" s="233" t="s">
        <v>146</v>
      </c>
      <c r="AT115" s="233" t="s">
        <v>141</v>
      </c>
      <c r="AU115" s="233" t="s">
        <v>78</v>
      </c>
      <c r="AY115" s="104" t="s">
        <v>138</v>
      </c>
      <c r="BE115" s="234">
        <f>IF(N115="základní",J115,0)</f>
        <v>0</v>
      </c>
      <c r="BF115" s="234">
        <f>IF(N115="snížená",J115,0)</f>
        <v>0</v>
      </c>
      <c r="BG115" s="234">
        <f>IF(N115="zákl. přenesená",J115,0)</f>
        <v>0</v>
      </c>
      <c r="BH115" s="234">
        <f>IF(N115="sníž. přenesená",J115,0)</f>
        <v>0</v>
      </c>
      <c r="BI115" s="234">
        <f>IF(N115="nulová",J115,0)</f>
        <v>0</v>
      </c>
      <c r="BJ115" s="104" t="s">
        <v>76</v>
      </c>
      <c r="BK115" s="234">
        <f>ROUND(I115*H115,2)</f>
        <v>0</v>
      </c>
      <c r="BL115" s="104" t="s">
        <v>146</v>
      </c>
      <c r="BM115" s="233" t="s">
        <v>176</v>
      </c>
    </row>
    <row r="116" spans="2:65" s="117" customFormat="1">
      <c r="B116" s="116"/>
      <c r="D116" s="235" t="s">
        <v>148</v>
      </c>
      <c r="F116" s="236" t="s">
        <v>177</v>
      </c>
      <c r="I116" s="267"/>
      <c r="L116" s="116"/>
      <c r="M116" s="237"/>
      <c r="T116" s="138"/>
      <c r="AT116" s="104" t="s">
        <v>148</v>
      </c>
      <c r="AU116" s="104" t="s">
        <v>78</v>
      </c>
    </row>
    <row r="117" spans="2:65" s="117" customFormat="1" ht="16.5" customHeight="1">
      <c r="B117" s="116"/>
      <c r="C117" s="223" t="s">
        <v>139</v>
      </c>
      <c r="D117" s="223" t="s">
        <v>141</v>
      </c>
      <c r="E117" s="224" t="s">
        <v>178</v>
      </c>
      <c r="F117" s="225" t="s">
        <v>179</v>
      </c>
      <c r="G117" s="226" t="s">
        <v>144</v>
      </c>
      <c r="H117" s="227">
        <v>7.2</v>
      </c>
      <c r="I117" s="99"/>
      <c r="J117" s="228">
        <f>ROUND(I117*H117,2)</f>
        <v>0</v>
      </c>
      <c r="K117" s="225" t="s">
        <v>145</v>
      </c>
      <c r="L117" s="116"/>
      <c r="M117" s="229" t="s">
        <v>3</v>
      </c>
      <c r="N117" s="230" t="s">
        <v>39</v>
      </c>
      <c r="O117" s="231">
        <v>0.59899999999999998</v>
      </c>
      <c r="P117" s="231">
        <f>O117*H117</f>
        <v>4.3128000000000002</v>
      </c>
      <c r="Q117" s="231">
        <v>0</v>
      </c>
      <c r="R117" s="231">
        <f>Q117*H117</f>
        <v>0</v>
      </c>
      <c r="S117" s="231">
        <v>0.15</v>
      </c>
      <c r="T117" s="232">
        <f>S117*H117</f>
        <v>1.08</v>
      </c>
      <c r="AR117" s="233" t="s">
        <v>146</v>
      </c>
      <c r="AT117" s="233" t="s">
        <v>141</v>
      </c>
      <c r="AU117" s="233" t="s">
        <v>78</v>
      </c>
      <c r="AY117" s="104" t="s">
        <v>138</v>
      </c>
      <c r="BE117" s="234">
        <f>IF(N117="základní",J117,0)</f>
        <v>0</v>
      </c>
      <c r="BF117" s="234">
        <f>IF(N117="snížená",J117,0)</f>
        <v>0</v>
      </c>
      <c r="BG117" s="234">
        <f>IF(N117="zákl. přenesená",J117,0)</f>
        <v>0</v>
      </c>
      <c r="BH117" s="234">
        <f>IF(N117="sníž. přenesená",J117,0)</f>
        <v>0</v>
      </c>
      <c r="BI117" s="234">
        <f>IF(N117="nulová",J117,0)</f>
        <v>0</v>
      </c>
      <c r="BJ117" s="104" t="s">
        <v>76</v>
      </c>
      <c r="BK117" s="234">
        <f>ROUND(I117*H117,2)</f>
        <v>0</v>
      </c>
      <c r="BL117" s="104" t="s">
        <v>146</v>
      </c>
      <c r="BM117" s="233" t="s">
        <v>180</v>
      </c>
    </row>
    <row r="118" spans="2:65" s="117" customFormat="1">
      <c r="B118" s="116"/>
      <c r="D118" s="235" t="s">
        <v>148</v>
      </c>
      <c r="F118" s="236" t="s">
        <v>181</v>
      </c>
      <c r="I118" s="267"/>
      <c r="L118" s="116"/>
      <c r="M118" s="237"/>
      <c r="T118" s="138"/>
      <c r="AT118" s="104" t="s">
        <v>148</v>
      </c>
      <c r="AU118" s="104" t="s">
        <v>78</v>
      </c>
    </row>
    <row r="119" spans="2:65" s="239" customFormat="1">
      <c r="B119" s="238"/>
      <c r="D119" s="240" t="s">
        <v>150</v>
      </c>
      <c r="E119" s="241" t="s">
        <v>3</v>
      </c>
      <c r="F119" s="242" t="s">
        <v>182</v>
      </c>
      <c r="H119" s="243">
        <v>7.2</v>
      </c>
      <c r="I119" s="268"/>
      <c r="L119" s="238"/>
      <c r="M119" s="244"/>
      <c r="T119" s="245"/>
      <c r="AT119" s="241" t="s">
        <v>150</v>
      </c>
      <c r="AU119" s="241" t="s">
        <v>78</v>
      </c>
      <c r="AV119" s="239" t="s">
        <v>78</v>
      </c>
      <c r="AW119" s="239" t="s">
        <v>29</v>
      </c>
      <c r="AX119" s="239" t="s">
        <v>76</v>
      </c>
      <c r="AY119" s="241" t="s">
        <v>138</v>
      </c>
    </row>
    <row r="120" spans="2:65" s="117" customFormat="1" ht="16.5" customHeight="1">
      <c r="B120" s="116"/>
      <c r="C120" s="223" t="s">
        <v>183</v>
      </c>
      <c r="D120" s="223" t="s">
        <v>141</v>
      </c>
      <c r="E120" s="224" t="s">
        <v>184</v>
      </c>
      <c r="F120" s="225" t="s">
        <v>185</v>
      </c>
      <c r="G120" s="226" t="s">
        <v>144</v>
      </c>
      <c r="H120" s="227">
        <v>116.914</v>
      </c>
      <c r="I120" s="99"/>
      <c r="J120" s="228">
        <f>ROUND(I120*H120,2)</f>
        <v>0</v>
      </c>
      <c r="K120" s="225" t="s">
        <v>145</v>
      </c>
      <c r="L120" s="116"/>
      <c r="M120" s="229" t="s">
        <v>3</v>
      </c>
      <c r="N120" s="230" t="s">
        <v>39</v>
      </c>
      <c r="O120" s="231">
        <v>0.27500000000000002</v>
      </c>
      <c r="P120" s="231">
        <f>O120*H120</f>
        <v>32.151350000000001</v>
      </c>
      <c r="Q120" s="231">
        <v>0</v>
      </c>
      <c r="R120" s="231">
        <f>Q120*H120</f>
        <v>0</v>
      </c>
      <c r="S120" s="231">
        <v>0.09</v>
      </c>
      <c r="T120" s="232">
        <f>S120*H120</f>
        <v>10.522259999999999</v>
      </c>
      <c r="AR120" s="233" t="s">
        <v>146</v>
      </c>
      <c r="AT120" s="233" t="s">
        <v>141</v>
      </c>
      <c r="AU120" s="233" t="s">
        <v>78</v>
      </c>
      <c r="AY120" s="104" t="s">
        <v>138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04" t="s">
        <v>76</v>
      </c>
      <c r="BK120" s="234">
        <f>ROUND(I120*H120,2)</f>
        <v>0</v>
      </c>
      <c r="BL120" s="104" t="s">
        <v>146</v>
      </c>
      <c r="BM120" s="233" t="s">
        <v>186</v>
      </c>
    </row>
    <row r="121" spans="2:65" s="117" customFormat="1">
      <c r="B121" s="116"/>
      <c r="D121" s="235" t="s">
        <v>148</v>
      </c>
      <c r="F121" s="236" t="s">
        <v>187</v>
      </c>
      <c r="I121" s="267"/>
      <c r="L121" s="116"/>
      <c r="M121" s="237"/>
      <c r="T121" s="138"/>
      <c r="AT121" s="104" t="s">
        <v>148</v>
      </c>
      <c r="AU121" s="104" t="s">
        <v>78</v>
      </c>
    </row>
    <row r="122" spans="2:65" s="239" customFormat="1">
      <c r="B122" s="238"/>
      <c r="D122" s="240" t="s">
        <v>150</v>
      </c>
      <c r="E122" s="241" t="s">
        <v>3</v>
      </c>
      <c r="F122" s="242" t="s">
        <v>188</v>
      </c>
      <c r="H122" s="243">
        <v>130.51400000000001</v>
      </c>
      <c r="I122" s="268"/>
      <c r="L122" s="238"/>
      <c r="M122" s="244"/>
      <c r="T122" s="245"/>
      <c r="AT122" s="241" t="s">
        <v>150</v>
      </c>
      <c r="AU122" s="241" t="s">
        <v>78</v>
      </c>
      <c r="AV122" s="239" t="s">
        <v>78</v>
      </c>
      <c r="AW122" s="239" t="s">
        <v>29</v>
      </c>
      <c r="AX122" s="239" t="s">
        <v>68</v>
      </c>
      <c r="AY122" s="241" t="s">
        <v>138</v>
      </c>
    </row>
    <row r="123" spans="2:65" s="239" customFormat="1">
      <c r="B123" s="238"/>
      <c r="D123" s="240" t="s">
        <v>150</v>
      </c>
      <c r="E123" s="241" t="s">
        <v>3</v>
      </c>
      <c r="F123" s="242" t="s">
        <v>189</v>
      </c>
      <c r="H123" s="243">
        <v>-7.2</v>
      </c>
      <c r="I123" s="268"/>
      <c r="L123" s="238"/>
      <c r="M123" s="244"/>
      <c r="T123" s="245"/>
      <c r="AT123" s="241" t="s">
        <v>150</v>
      </c>
      <c r="AU123" s="241" t="s">
        <v>78</v>
      </c>
      <c r="AV123" s="239" t="s">
        <v>78</v>
      </c>
      <c r="AW123" s="239" t="s">
        <v>29</v>
      </c>
      <c r="AX123" s="239" t="s">
        <v>68</v>
      </c>
      <c r="AY123" s="241" t="s">
        <v>138</v>
      </c>
    </row>
    <row r="124" spans="2:65" s="239" customFormat="1">
      <c r="B124" s="238"/>
      <c r="D124" s="240" t="s">
        <v>150</v>
      </c>
      <c r="E124" s="241" t="s">
        <v>3</v>
      </c>
      <c r="F124" s="242" t="s">
        <v>190</v>
      </c>
      <c r="H124" s="243">
        <v>-6.4</v>
      </c>
      <c r="I124" s="268"/>
      <c r="L124" s="238"/>
      <c r="M124" s="244"/>
      <c r="T124" s="245"/>
      <c r="AT124" s="241" t="s">
        <v>150</v>
      </c>
      <c r="AU124" s="241" t="s">
        <v>78</v>
      </c>
      <c r="AV124" s="239" t="s">
        <v>78</v>
      </c>
      <c r="AW124" s="239" t="s">
        <v>29</v>
      </c>
      <c r="AX124" s="239" t="s">
        <v>68</v>
      </c>
      <c r="AY124" s="241" t="s">
        <v>138</v>
      </c>
    </row>
    <row r="125" spans="2:65" s="247" customFormat="1">
      <c r="B125" s="246"/>
      <c r="D125" s="240" t="s">
        <v>150</v>
      </c>
      <c r="E125" s="248" t="s">
        <v>3</v>
      </c>
      <c r="F125" s="249" t="s">
        <v>153</v>
      </c>
      <c r="H125" s="250">
        <v>116.914</v>
      </c>
      <c r="I125" s="269"/>
      <c r="L125" s="246"/>
      <c r="M125" s="251"/>
      <c r="T125" s="252"/>
      <c r="AT125" s="248" t="s">
        <v>150</v>
      </c>
      <c r="AU125" s="248" t="s">
        <v>78</v>
      </c>
      <c r="AV125" s="247" t="s">
        <v>146</v>
      </c>
      <c r="AW125" s="247" t="s">
        <v>29</v>
      </c>
      <c r="AX125" s="247" t="s">
        <v>76</v>
      </c>
      <c r="AY125" s="248" t="s">
        <v>138</v>
      </c>
    </row>
    <row r="126" spans="2:65" s="117" customFormat="1" ht="24.15" customHeight="1">
      <c r="B126" s="116"/>
      <c r="C126" s="223" t="s">
        <v>191</v>
      </c>
      <c r="D126" s="223" t="s">
        <v>141</v>
      </c>
      <c r="E126" s="224" t="s">
        <v>192</v>
      </c>
      <c r="F126" s="225" t="s">
        <v>193</v>
      </c>
      <c r="G126" s="226" t="s">
        <v>144</v>
      </c>
      <c r="H126" s="227">
        <v>4</v>
      </c>
      <c r="I126" s="99"/>
      <c r="J126" s="228">
        <f>ROUND(I126*H126,2)</f>
        <v>0</v>
      </c>
      <c r="K126" s="225" t="s">
        <v>145</v>
      </c>
      <c r="L126" s="116"/>
      <c r="M126" s="229" t="s">
        <v>3</v>
      </c>
      <c r="N126" s="230" t="s">
        <v>39</v>
      </c>
      <c r="O126" s="231">
        <v>0.61599999999999999</v>
      </c>
      <c r="P126" s="231">
        <f>O126*H126</f>
        <v>2.464</v>
      </c>
      <c r="Q126" s="231">
        <v>0</v>
      </c>
      <c r="R126" s="231">
        <f>Q126*H126</f>
        <v>0</v>
      </c>
      <c r="S126" s="231">
        <v>8.7999999999999995E-2</v>
      </c>
      <c r="T126" s="232">
        <f>S126*H126</f>
        <v>0.35199999999999998</v>
      </c>
      <c r="AR126" s="233" t="s">
        <v>146</v>
      </c>
      <c r="AT126" s="233" t="s">
        <v>141</v>
      </c>
      <c r="AU126" s="233" t="s">
        <v>78</v>
      </c>
      <c r="AY126" s="104" t="s">
        <v>138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04" t="s">
        <v>76</v>
      </c>
      <c r="BK126" s="234">
        <f>ROUND(I126*H126,2)</f>
        <v>0</v>
      </c>
      <c r="BL126" s="104" t="s">
        <v>146</v>
      </c>
      <c r="BM126" s="233" t="s">
        <v>194</v>
      </c>
    </row>
    <row r="127" spans="2:65" s="117" customFormat="1">
      <c r="B127" s="116"/>
      <c r="D127" s="235" t="s">
        <v>148</v>
      </c>
      <c r="F127" s="236" t="s">
        <v>195</v>
      </c>
      <c r="I127" s="267"/>
      <c r="L127" s="116"/>
      <c r="M127" s="237"/>
      <c r="T127" s="138"/>
      <c r="AT127" s="104" t="s">
        <v>148</v>
      </c>
      <c r="AU127" s="104" t="s">
        <v>78</v>
      </c>
    </row>
    <row r="128" spans="2:65" s="239" customFormat="1">
      <c r="B128" s="238"/>
      <c r="D128" s="240" t="s">
        <v>150</v>
      </c>
      <c r="E128" s="241" t="s">
        <v>3</v>
      </c>
      <c r="F128" s="242" t="s">
        <v>146</v>
      </c>
      <c r="H128" s="243">
        <v>4</v>
      </c>
      <c r="I128" s="268"/>
      <c r="L128" s="238"/>
      <c r="M128" s="244"/>
      <c r="T128" s="245"/>
      <c r="AT128" s="241" t="s">
        <v>150</v>
      </c>
      <c r="AU128" s="241" t="s">
        <v>78</v>
      </c>
      <c r="AV128" s="239" t="s">
        <v>78</v>
      </c>
      <c r="AW128" s="239" t="s">
        <v>29</v>
      </c>
      <c r="AX128" s="239" t="s">
        <v>76</v>
      </c>
      <c r="AY128" s="241" t="s">
        <v>138</v>
      </c>
    </row>
    <row r="129" spans="2:65" s="212" customFormat="1" ht="22.8" customHeight="1">
      <c r="B129" s="211"/>
      <c r="D129" s="213" t="s">
        <v>67</v>
      </c>
      <c r="E129" s="221" t="s">
        <v>196</v>
      </c>
      <c r="F129" s="221" t="s">
        <v>197</v>
      </c>
      <c r="I129" s="270"/>
      <c r="J129" s="222">
        <f>BK129</f>
        <v>0</v>
      </c>
      <c r="L129" s="211"/>
      <c r="M129" s="216"/>
      <c r="P129" s="217">
        <f>SUM(P130:P140)</f>
        <v>152.99093500000001</v>
      </c>
      <c r="R129" s="217">
        <f>SUM(R130:R140)</f>
        <v>0</v>
      </c>
      <c r="T129" s="218">
        <f>SUM(T130:T140)</f>
        <v>0</v>
      </c>
      <c r="AR129" s="213" t="s">
        <v>76</v>
      </c>
      <c r="AT129" s="219" t="s">
        <v>67</v>
      </c>
      <c r="AU129" s="219" t="s">
        <v>76</v>
      </c>
      <c r="AY129" s="213" t="s">
        <v>138</v>
      </c>
      <c r="BK129" s="220">
        <f>SUM(BK130:BK140)</f>
        <v>0</v>
      </c>
    </row>
    <row r="130" spans="2:65" s="117" customFormat="1" ht="24.15" customHeight="1">
      <c r="B130" s="116"/>
      <c r="C130" s="223" t="s">
        <v>165</v>
      </c>
      <c r="D130" s="223" t="s">
        <v>141</v>
      </c>
      <c r="E130" s="224" t="s">
        <v>198</v>
      </c>
      <c r="F130" s="225" t="s">
        <v>199</v>
      </c>
      <c r="G130" s="226" t="s">
        <v>200</v>
      </c>
      <c r="H130" s="227">
        <v>15.683</v>
      </c>
      <c r="I130" s="99"/>
      <c r="J130" s="228">
        <f>ROUND(I130*H130,2)</f>
        <v>0</v>
      </c>
      <c r="K130" s="225" t="s">
        <v>145</v>
      </c>
      <c r="L130" s="116"/>
      <c r="M130" s="229" t="s">
        <v>3</v>
      </c>
      <c r="N130" s="230" t="s">
        <v>39</v>
      </c>
      <c r="O130" s="231">
        <v>9.1</v>
      </c>
      <c r="P130" s="231">
        <f>O130*H130</f>
        <v>142.71529999999998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AR130" s="233" t="s">
        <v>146</v>
      </c>
      <c r="AT130" s="233" t="s">
        <v>141</v>
      </c>
      <c r="AU130" s="233" t="s">
        <v>78</v>
      </c>
      <c r="AY130" s="104" t="s">
        <v>138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04" t="s">
        <v>76</v>
      </c>
      <c r="BK130" s="234">
        <f>ROUND(I130*H130,2)</f>
        <v>0</v>
      </c>
      <c r="BL130" s="104" t="s">
        <v>146</v>
      </c>
      <c r="BM130" s="233" t="s">
        <v>201</v>
      </c>
    </row>
    <row r="131" spans="2:65" s="117" customFormat="1">
      <c r="B131" s="116"/>
      <c r="D131" s="235" t="s">
        <v>148</v>
      </c>
      <c r="F131" s="236" t="s">
        <v>202</v>
      </c>
      <c r="I131" s="267"/>
      <c r="L131" s="116"/>
      <c r="M131" s="237"/>
      <c r="T131" s="138"/>
      <c r="AT131" s="104" t="s">
        <v>148</v>
      </c>
      <c r="AU131" s="104" t="s">
        <v>78</v>
      </c>
    </row>
    <row r="132" spans="2:65" s="117" customFormat="1" ht="37.799999999999997" customHeight="1">
      <c r="B132" s="116"/>
      <c r="C132" s="223" t="s">
        <v>203</v>
      </c>
      <c r="D132" s="223" t="s">
        <v>141</v>
      </c>
      <c r="E132" s="224" t="s">
        <v>204</v>
      </c>
      <c r="F132" s="225" t="s">
        <v>205</v>
      </c>
      <c r="G132" s="226" t="s">
        <v>200</v>
      </c>
      <c r="H132" s="227">
        <v>15.683</v>
      </c>
      <c r="I132" s="99"/>
      <c r="J132" s="228">
        <f>ROUND(I132*H132,2)</f>
        <v>0</v>
      </c>
      <c r="K132" s="225" t="s">
        <v>145</v>
      </c>
      <c r="L132" s="116"/>
      <c r="M132" s="229" t="s">
        <v>3</v>
      </c>
      <c r="N132" s="230" t="s">
        <v>39</v>
      </c>
      <c r="O132" s="231">
        <v>0.26</v>
      </c>
      <c r="P132" s="231">
        <f>O132*H132</f>
        <v>4.0775800000000002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AR132" s="233" t="s">
        <v>146</v>
      </c>
      <c r="AT132" s="233" t="s">
        <v>141</v>
      </c>
      <c r="AU132" s="233" t="s">
        <v>78</v>
      </c>
      <c r="AY132" s="104" t="s">
        <v>138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04" t="s">
        <v>76</v>
      </c>
      <c r="BK132" s="234">
        <f>ROUND(I132*H132,2)</f>
        <v>0</v>
      </c>
      <c r="BL132" s="104" t="s">
        <v>146</v>
      </c>
      <c r="BM132" s="233" t="s">
        <v>206</v>
      </c>
    </row>
    <row r="133" spans="2:65" s="117" customFormat="1">
      <c r="B133" s="116"/>
      <c r="D133" s="235" t="s">
        <v>148</v>
      </c>
      <c r="F133" s="236" t="s">
        <v>207</v>
      </c>
      <c r="I133" s="267"/>
      <c r="L133" s="116"/>
      <c r="M133" s="237"/>
      <c r="T133" s="138"/>
      <c r="AT133" s="104" t="s">
        <v>148</v>
      </c>
      <c r="AU133" s="104" t="s">
        <v>78</v>
      </c>
    </row>
    <row r="134" spans="2:65" s="117" customFormat="1" ht="21.75" customHeight="1">
      <c r="B134" s="116"/>
      <c r="C134" s="223" t="s">
        <v>208</v>
      </c>
      <c r="D134" s="223" t="s">
        <v>141</v>
      </c>
      <c r="E134" s="224" t="s">
        <v>209</v>
      </c>
      <c r="F134" s="225" t="s">
        <v>210</v>
      </c>
      <c r="G134" s="226" t="s">
        <v>200</v>
      </c>
      <c r="H134" s="227">
        <v>15.683</v>
      </c>
      <c r="I134" s="99"/>
      <c r="J134" s="228">
        <f>ROUND(I134*H134,2)</f>
        <v>0</v>
      </c>
      <c r="K134" s="225" t="s">
        <v>145</v>
      </c>
      <c r="L134" s="116"/>
      <c r="M134" s="229" t="s">
        <v>3</v>
      </c>
      <c r="N134" s="230" t="s">
        <v>39</v>
      </c>
      <c r="O134" s="231">
        <v>0.125</v>
      </c>
      <c r="P134" s="231">
        <f>O134*H134</f>
        <v>1.960375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AR134" s="233" t="s">
        <v>146</v>
      </c>
      <c r="AT134" s="233" t="s">
        <v>141</v>
      </c>
      <c r="AU134" s="233" t="s">
        <v>78</v>
      </c>
      <c r="AY134" s="104" t="s">
        <v>138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04" t="s">
        <v>76</v>
      </c>
      <c r="BK134" s="234">
        <f>ROUND(I134*H134,2)</f>
        <v>0</v>
      </c>
      <c r="BL134" s="104" t="s">
        <v>146</v>
      </c>
      <c r="BM134" s="233" t="s">
        <v>211</v>
      </c>
    </row>
    <row r="135" spans="2:65" s="117" customFormat="1">
      <c r="B135" s="116"/>
      <c r="D135" s="235" t="s">
        <v>148</v>
      </c>
      <c r="F135" s="236" t="s">
        <v>212</v>
      </c>
      <c r="I135" s="267"/>
      <c r="L135" s="116"/>
      <c r="M135" s="237"/>
      <c r="T135" s="138"/>
      <c r="AT135" s="104" t="s">
        <v>148</v>
      </c>
      <c r="AU135" s="104" t="s">
        <v>78</v>
      </c>
    </row>
    <row r="136" spans="2:65" s="117" customFormat="1" ht="24.15" customHeight="1">
      <c r="B136" s="116"/>
      <c r="C136" s="223" t="s">
        <v>9</v>
      </c>
      <c r="D136" s="223" t="s">
        <v>141</v>
      </c>
      <c r="E136" s="224" t="s">
        <v>213</v>
      </c>
      <c r="F136" s="225" t="s">
        <v>214</v>
      </c>
      <c r="G136" s="226" t="s">
        <v>200</v>
      </c>
      <c r="H136" s="227">
        <v>706.28</v>
      </c>
      <c r="I136" s="99"/>
      <c r="J136" s="228">
        <f>ROUND(I136*H136,2)</f>
        <v>0</v>
      </c>
      <c r="K136" s="225" t="s">
        <v>145</v>
      </c>
      <c r="L136" s="116"/>
      <c r="M136" s="229" t="s">
        <v>3</v>
      </c>
      <c r="N136" s="230" t="s">
        <v>39</v>
      </c>
      <c r="O136" s="231">
        <v>6.0000000000000001E-3</v>
      </c>
      <c r="P136" s="231">
        <f>O136*H136</f>
        <v>4.2376800000000001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AR136" s="233" t="s">
        <v>146</v>
      </c>
      <c r="AT136" s="233" t="s">
        <v>141</v>
      </c>
      <c r="AU136" s="233" t="s">
        <v>78</v>
      </c>
      <c r="AY136" s="104" t="s">
        <v>138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04" t="s">
        <v>76</v>
      </c>
      <c r="BK136" s="234">
        <f>ROUND(I136*H136,2)</f>
        <v>0</v>
      </c>
      <c r="BL136" s="104" t="s">
        <v>146</v>
      </c>
      <c r="BM136" s="233" t="s">
        <v>215</v>
      </c>
    </row>
    <row r="137" spans="2:65" s="117" customFormat="1">
      <c r="B137" s="116"/>
      <c r="D137" s="235" t="s">
        <v>148</v>
      </c>
      <c r="F137" s="236" t="s">
        <v>216</v>
      </c>
      <c r="I137" s="267"/>
      <c r="L137" s="116"/>
      <c r="M137" s="237"/>
      <c r="T137" s="138"/>
      <c r="AT137" s="104" t="s">
        <v>148</v>
      </c>
      <c r="AU137" s="104" t="s">
        <v>78</v>
      </c>
    </row>
    <row r="138" spans="2:65" s="239" customFormat="1">
      <c r="B138" s="238"/>
      <c r="D138" s="240" t="s">
        <v>150</v>
      </c>
      <c r="E138" s="241" t="s">
        <v>3</v>
      </c>
      <c r="F138" s="242" t="s">
        <v>217</v>
      </c>
      <c r="H138" s="243">
        <v>706.28</v>
      </c>
      <c r="I138" s="268"/>
      <c r="L138" s="238"/>
      <c r="M138" s="244"/>
      <c r="T138" s="245"/>
      <c r="AT138" s="241" t="s">
        <v>150</v>
      </c>
      <c r="AU138" s="241" t="s">
        <v>78</v>
      </c>
      <c r="AV138" s="239" t="s">
        <v>78</v>
      </c>
      <c r="AW138" s="239" t="s">
        <v>29</v>
      </c>
      <c r="AX138" s="239" t="s">
        <v>76</v>
      </c>
      <c r="AY138" s="241" t="s">
        <v>138</v>
      </c>
    </row>
    <row r="139" spans="2:65" s="117" customFormat="1" ht="24.15" customHeight="1">
      <c r="B139" s="116"/>
      <c r="C139" s="223" t="s">
        <v>218</v>
      </c>
      <c r="D139" s="223" t="s">
        <v>141</v>
      </c>
      <c r="E139" s="224" t="s">
        <v>219</v>
      </c>
      <c r="F139" s="225" t="s">
        <v>220</v>
      </c>
      <c r="G139" s="226" t="s">
        <v>200</v>
      </c>
      <c r="H139" s="227">
        <v>15.683</v>
      </c>
      <c r="I139" s="99"/>
      <c r="J139" s="228">
        <f>ROUND(I139*H139,2)</f>
        <v>0</v>
      </c>
      <c r="K139" s="225" t="s">
        <v>145</v>
      </c>
      <c r="L139" s="116"/>
      <c r="M139" s="229" t="s">
        <v>3</v>
      </c>
      <c r="N139" s="230" t="s">
        <v>39</v>
      </c>
      <c r="O139" s="231">
        <v>0</v>
      </c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AR139" s="233" t="s">
        <v>146</v>
      </c>
      <c r="AT139" s="233" t="s">
        <v>141</v>
      </c>
      <c r="AU139" s="233" t="s">
        <v>78</v>
      </c>
      <c r="AY139" s="104" t="s">
        <v>138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04" t="s">
        <v>76</v>
      </c>
      <c r="BK139" s="234">
        <f>ROUND(I139*H139,2)</f>
        <v>0</v>
      </c>
      <c r="BL139" s="104" t="s">
        <v>146</v>
      </c>
      <c r="BM139" s="233" t="s">
        <v>221</v>
      </c>
    </row>
    <row r="140" spans="2:65" s="117" customFormat="1">
      <c r="B140" s="116"/>
      <c r="D140" s="235" t="s">
        <v>148</v>
      </c>
      <c r="F140" s="236" t="s">
        <v>222</v>
      </c>
      <c r="I140" s="267"/>
      <c r="L140" s="116"/>
      <c r="M140" s="237"/>
      <c r="T140" s="138"/>
      <c r="AT140" s="104" t="s">
        <v>148</v>
      </c>
      <c r="AU140" s="104" t="s">
        <v>78</v>
      </c>
    </row>
    <row r="141" spans="2:65" s="212" customFormat="1" ht="22.8" customHeight="1">
      <c r="B141" s="211"/>
      <c r="D141" s="213" t="s">
        <v>67</v>
      </c>
      <c r="E141" s="221" t="s">
        <v>223</v>
      </c>
      <c r="F141" s="221" t="s">
        <v>224</v>
      </c>
      <c r="I141" s="270"/>
      <c r="J141" s="222">
        <f>BK141</f>
        <v>0</v>
      </c>
      <c r="L141" s="211"/>
      <c r="M141" s="216"/>
      <c r="P141" s="217">
        <f>SUM(P142:P145)</f>
        <v>28.043909999999997</v>
      </c>
      <c r="R141" s="217">
        <f>SUM(R142:R145)</f>
        <v>0</v>
      </c>
      <c r="T141" s="218">
        <f>SUM(T142:T145)</f>
        <v>0</v>
      </c>
      <c r="AR141" s="213" t="s">
        <v>76</v>
      </c>
      <c r="AT141" s="219" t="s">
        <v>67</v>
      </c>
      <c r="AU141" s="219" t="s">
        <v>76</v>
      </c>
      <c r="AY141" s="213" t="s">
        <v>138</v>
      </c>
      <c r="BK141" s="220">
        <f>SUM(BK142:BK145)</f>
        <v>0</v>
      </c>
    </row>
    <row r="142" spans="2:65" s="117" customFormat="1" ht="33" customHeight="1">
      <c r="B142" s="116"/>
      <c r="C142" s="223" t="s">
        <v>225</v>
      </c>
      <c r="D142" s="223" t="s">
        <v>141</v>
      </c>
      <c r="E142" s="224" t="s">
        <v>226</v>
      </c>
      <c r="F142" s="225" t="s">
        <v>227</v>
      </c>
      <c r="G142" s="226" t="s">
        <v>200</v>
      </c>
      <c r="H142" s="227">
        <v>4.1669999999999998</v>
      </c>
      <c r="I142" s="99"/>
      <c r="J142" s="228">
        <f>ROUND(I142*H142,2)</f>
        <v>0</v>
      </c>
      <c r="K142" s="225" t="s">
        <v>145</v>
      </c>
      <c r="L142" s="116"/>
      <c r="M142" s="229" t="s">
        <v>3</v>
      </c>
      <c r="N142" s="230" t="s">
        <v>39</v>
      </c>
      <c r="O142" s="231">
        <v>5.17</v>
      </c>
      <c r="P142" s="231">
        <f>O142*H142</f>
        <v>21.543389999999999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33" t="s">
        <v>146</v>
      </c>
      <c r="AT142" s="233" t="s">
        <v>141</v>
      </c>
      <c r="AU142" s="233" t="s">
        <v>78</v>
      </c>
      <c r="AY142" s="104" t="s">
        <v>138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04" t="s">
        <v>76</v>
      </c>
      <c r="BK142" s="234">
        <f>ROUND(I142*H142,2)</f>
        <v>0</v>
      </c>
      <c r="BL142" s="104" t="s">
        <v>146</v>
      </c>
      <c r="BM142" s="233" t="s">
        <v>228</v>
      </c>
    </row>
    <row r="143" spans="2:65" s="117" customFormat="1">
      <c r="B143" s="116"/>
      <c r="D143" s="235" t="s">
        <v>148</v>
      </c>
      <c r="F143" s="236" t="s">
        <v>229</v>
      </c>
      <c r="I143" s="267"/>
      <c r="L143" s="116"/>
      <c r="M143" s="237"/>
      <c r="T143" s="138"/>
      <c r="AT143" s="104" t="s">
        <v>148</v>
      </c>
      <c r="AU143" s="104" t="s">
        <v>78</v>
      </c>
    </row>
    <row r="144" spans="2:65" s="117" customFormat="1" ht="37.799999999999997" customHeight="1">
      <c r="B144" s="116"/>
      <c r="C144" s="223" t="s">
        <v>230</v>
      </c>
      <c r="D144" s="223" t="s">
        <v>141</v>
      </c>
      <c r="E144" s="224" t="s">
        <v>231</v>
      </c>
      <c r="F144" s="225" t="s">
        <v>232</v>
      </c>
      <c r="G144" s="226" t="s">
        <v>200</v>
      </c>
      <c r="H144" s="227">
        <v>4.1669999999999998</v>
      </c>
      <c r="I144" s="99"/>
      <c r="J144" s="228">
        <f>ROUND(I144*H144,2)</f>
        <v>0</v>
      </c>
      <c r="K144" s="225" t="s">
        <v>145</v>
      </c>
      <c r="L144" s="116"/>
      <c r="M144" s="229" t="s">
        <v>3</v>
      </c>
      <c r="N144" s="230" t="s">
        <v>39</v>
      </c>
      <c r="O144" s="231">
        <v>1.56</v>
      </c>
      <c r="P144" s="231">
        <f>O144*H144</f>
        <v>6.5005199999999999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AR144" s="233" t="s">
        <v>146</v>
      </c>
      <c r="AT144" s="233" t="s">
        <v>141</v>
      </c>
      <c r="AU144" s="233" t="s">
        <v>78</v>
      </c>
      <c r="AY144" s="104" t="s">
        <v>138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04" t="s">
        <v>76</v>
      </c>
      <c r="BK144" s="234">
        <f>ROUND(I144*H144,2)</f>
        <v>0</v>
      </c>
      <c r="BL144" s="104" t="s">
        <v>146</v>
      </c>
      <c r="BM144" s="233" t="s">
        <v>233</v>
      </c>
    </row>
    <row r="145" spans="2:65" s="117" customFormat="1">
      <c r="B145" s="116"/>
      <c r="D145" s="235" t="s">
        <v>148</v>
      </c>
      <c r="F145" s="236" t="s">
        <v>234</v>
      </c>
      <c r="I145" s="267"/>
      <c r="L145" s="116"/>
      <c r="M145" s="237"/>
      <c r="T145" s="138"/>
      <c r="AT145" s="104" t="s">
        <v>148</v>
      </c>
      <c r="AU145" s="104" t="s">
        <v>78</v>
      </c>
    </row>
    <row r="146" spans="2:65" s="212" customFormat="1" ht="25.95" customHeight="1">
      <c r="B146" s="211"/>
      <c r="D146" s="213" t="s">
        <v>67</v>
      </c>
      <c r="E146" s="214" t="s">
        <v>235</v>
      </c>
      <c r="F146" s="214" t="s">
        <v>236</v>
      </c>
      <c r="I146" s="270"/>
      <c r="J146" s="215">
        <f>BK146</f>
        <v>0</v>
      </c>
      <c r="L146" s="211"/>
      <c r="M146" s="216"/>
      <c r="P146" s="217">
        <f>P147+P154+P190+P205+P207+P253</f>
        <v>581.67603100000019</v>
      </c>
      <c r="R146" s="217">
        <f>R147+R154+R190+R205+R207+R253</f>
        <v>9.6407570899999975</v>
      </c>
      <c r="T146" s="218">
        <f>T147+T154+T190+T205+T207+T253</f>
        <v>0.2207085</v>
      </c>
      <c r="AR146" s="213" t="s">
        <v>78</v>
      </c>
      <c r="AT146" s="219" t="s">
        <v>67</v>
      </c>
      <c r="AU146" s="219" t="s">
        <v>68</v>
      </c>
      <c r="AY146" s="213" t="s">
        <v>138</v>
      </c>
      <c r="BK146" s="220">
        <f>BK147+BK154+BK190+BK205+BK207+BK253</f>
        <v>0</v>
      </c>
    </row>
    <row r="147" spans="2:65" s="212" customFormat="1" ht="22.8" customHeight="1">
      <c r="B147" s="211"/>
      <c r="D147" s="213" t="s">
        <v>67</v>
      </c>
      <c r="E147" s="221" t="s">
        <v>237</v>
      </c>
      <c r="F147" s="221" t="s">
        <v>238</v>
      </c>
      <c r="I147" s="270"/>
      <c r="J147" s="222">
        <f>BK147</f>
        <v>0</v>
      </c>
      <c r="L147" s="211"/>
      <c r="M147" s="216"/>
      <c r="P147" s="217">
        <f>SUM(P148:P153)</f>
        <v>31.955028000000006</v>
      </c>
      <c r="R147" s="217">
        <f>SUM(R148:R153)</f>
        <v>0.19586999999999999</v>
      </c>
      <c r="T147" s="218">
        <f>SUM(T148:T153)</f>
        <v>0</v>
      </c>
      <c r="AR147" s="213" t="s">
        <v>78</v>
      </c>
      <c r="AT147" s="219" t="s">
        <v>67</v>
      </c>
      <c r="AU147" s="219" t="s">
        <v>76</v>
      </c>
      <c r="AY147" s="213" t="s">
        <v>138</v>
      </c>
      <c r="BK147" s="220">
        <f>SUM(BK148:BK153)</f>
        <v>0</v>
      </c>
    </row>
    <row r="148" spans="2:65" s="117" customFormat="1" ht="24.15" customHeight="1">
      <c r="B148" s="116"/>
      <c r="C148" s="223" t="s">
        <v>239</v>
      </c>
      <c r="D148" s="223" t="s">
        <v>141</v>
      </c>
      <c r="E148" s="224" t="s">
        <v>240</v>
      </c>
      <c r="F148" s="225" t="s">
        <v>241</v>
      </c>
      <c r="G148" s="226" t="s">
        <v>144</v>
      </c>
      <c r="H148" s="227">
        <v>130.58000000000001</v>
      </c>
      <c r="I148" s="99"/>
      <c r="J148" s="228">
        <f>ROUND(I148*H148,2)</f>
        <v>0</v>
      </c>
      <c r="K148" s="225" t="s">
        <v>145</v>
      </c>
      <c r="L148" s="116"/>
      <c r="M148" s="229" t="s">
        <v>3</v>
      </c>
      <c r="N148" s="230" t="s">
        <v>39</v>
      </c>
      <c r="O148" s="231">
        <v>0.23100000000000001</v>
      </c>
      <c r="P148" s="231">
        <f>O148*H148</f>
        <v>30.163980000000006</v>
      </c>
      <c r="Q148" s="231">
        <v>2.9999999999999997E-4</v>
      </c>
      <c r="R148" s="231">
        <f>Q148*H148</f>
        <v>3.9174E-2</v>
      </c>
      <c r="S148" s="231">
        <v>0</v>
      </c>
      <c r="T148" s="232">
        <f>S148*H148</f>
        <v>0</v>
      </c>
      <c r="AR148" s="233" t="s">
        <v>239</v>
      </c>
      <c r="AT148" s="233" t="s">
        <v>141</v>
      </c>
      <c r="AU148" s="233" t="s">
        <v>78</v>
      </c>
      <c r="AY148" s="104" t="s">
        <v>138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04" t="s">
        <v>76</v>
      </c>
      <c r="BK148" s="234">
        <f>ROUND(I148*H148,2)</f>
        <v>0</v>
      </c>
      <c r="BL148" s="104" t="s">
        <v>239</v>
      </c>
      <c r="BM148" s="233" t="s">
        <v>242</v>
      </c>
    </row>
    <row r="149" spans="2:65" s="117" customFormat="1">
      <c r="B149" s="116"/>
      <c r="D149" s="235" t="s">
        <v>148</v>
      </c>
      <c r="F149" s="236" t="s">
        <v>243</v>
      </c>
      <c r="I149" s="267"/>
      <c r="L149" s="116"/>
      <c r="M149" s="237"/>
      <c r="T149" s="138"/>
      <c r="AT149" s="104" t="s">
        <v>148</v>
      </c>
      <c r="AU149" s="104" t="s">
        <v>78</v>
      </c>
    </row>
    <row r="150" spans="2:65" s="239" customFormat="1">
      <c r="B150" s="238"/>
      <c r="D150" s="240" t="s">
        <v>150</v>
      </c>
      <c r="E150" s="241" t="s">
        <v>3</v>
      </c>
      <c r="F150" s="242" t="s">
        <v>244</v>
      </c>
      <c r="H150" s="243">
        <v>130.58000000000001</v>
      </c>
      <c r="I150" s="268"/>
      <c r="L150" s="238"/>
      <c r="M150" s="244"/>
      <c r="T150" s="245"/>
      <c r="AT150" s="241" t="s">
        <v>150</v>
      </c>
      <c r="AU150" s="241" t="s">
        <v>78</v>
      </c>
      <c r="AV150" s="239" t="s">
        <v>78</v>
      </c>
      <c r="AW150" s="239" t="s">
        <v>29</v>
      </c>
      <c r="AX150" s="239" t="s">
        <v>76</v>
      </c>
      <c r="AY150" s="241" t="s">
        <v>138</v>
      </c>
    </row>
    <row r="151" spans="2:65" s="117" customFormat="1" ht="16.5" customHeight="1">
      <c r="B151" s="116"/>
      <c r="C151" s="253" t="s">
        <v>245</v>
      </c>
      <c r="D151" s="253" t="s">
        <v>246</v>
      </c>
      <c r="E151" s="254" t="s">
        <v>247</v>
      </c>
      <c r="F151" s="255" t="s">
        <v>248</v>
      </c>
      <c r="G151" s="256" t="s">
        <v>144</v>
      </c>
      <c r="H151" s="257">
        <v>130.58000000000001</v>
      </c>
      <c r="I151" s="100"/>
      <c r="J151" s="258">
        <f>ROUND(I151*H151,2)</f>
        <v>0</v>
      </c>
      <c r="K151" s="255" t="s">
        <v>145</v>
      </c>
      <c r="L151" s="259"/>
      <c r="M151" s="260" t="s">
        <v>3</v>
      </c>
      <c r="N151" s="261" t="s">
        <v>39</v>
      </c>
      <c r="O151" s="231">
        <v>0</v>
      </c>
      <c r="P151" s="231">
        <f>O151*H151</f>
        <v>0</v>
      </c>
      <c r="Q151" s="231">
        <v>1.1999999999999999E-3</v>
      </c>
      <c r="R151" s="231">
        <f>Q151*H151</f>
        <v>0.156696</v>
      </c>
      <c r="S151" s="231">
        <v>0</v>
      </c>
      <c r="T151" s="232">
        <f>S151*H151</f>
        <v>0</v>
      </c>
      <c r="AR151" s="233" t="s">
        <v>249</v>
      </c>
      <c r="AT151" s="233" t="s">
        <v>246</v>
      </c>
      <c r="AU151" s="233" t="s">
        <v>78</v>
      </c>
      <c r="AY151" s="104" t="s">
        <v>138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04" t="s">
        <v>76</v>
      </c>
      <c r="BK151" s="234">
        <f>ROUND(I151*H151,2)</f>
        <v>0</v>
      </c>
      <c r="BL151" s="104" t="s">
        <v>239</v>
      </c>
      <c r="BM151" s="233" t="s">
        <v>250</v>
      </c>
    </row>
    <row r="152" spans="2:65" s="117" customFormat="1" ht="33" customHeight="1">
      <c r="B152" s="116"/>
      <c r="C152" s="223" t="s">
        <v>251</v>
      </c>
      <c r="D152" s="223" t="s">
        <v>141</v>
      </c>
      <c r="E152" s="224" t="s">
        <v>252</v>
      </c>
      <c r="F152" s="225" t="s">
        <v>253</v>
      </c>
      <c r="G152" s="226" t="s">
        <v>200</v>
      </c>
      <c r="H152" s="227">
        <v>0.19600000000000001</v>
      </c>
      <c r="I152" s="99"/>
      <c r="J152" s="228">
        <f>ROUND(I152*H152,2)</f>
        <v>0</v>
      </c>
      <c r="K152" s="225" t="s">
        <v>145</v>
      </c>
      <c r="L152" s="116"/>
      <c r="M152" s="229" t="s">
        <v>3</v>
      </c>
      <c r="N152" s="230" t="s">
        <v>39</v>
      </c>
      <c r="O152" s="231">
        <v>9.1379999999999999</v>
      </c>
      <c r="P152" s="231">
        <f>O152*H152</f>
        <v>1.791048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AR152" s="233" t="s">
        <v>239</v>
      </c>
      <c r="AT152" s="233" t="s">
        <v>141</v>
      </c>
      <c r="AU152" s="233" t="s">
        <v>78</v>
      </c>
      <c r="AY152" s="104" t="s">
        <v>138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04" t="s">
        <v>76</v>
      </c>
      <c r="BK152" s="234">
        <f>ROUND(I152*H152,2)</f>
        <v>0</v>
      </c>
      <c r="BL152" s="104" t="s">
        <v>239</v>
      </c>
      <c r="BM152" s="233" t="s">
        <v>254</v>
      </c>
    </row>
    <row r="153" spans="2:65" s="117" customFormat="1">
      <c r="B153" s="116"/>
      <c r="D153" s="235" t="s">
        <v>148</v>
      </c>
      <c r="F153" s="236" t="s">
        <v>255</v>
      </c>
      <c r="I153" s="267"/>
      <c r="L153" s="116"/>
      <c r="M153" s="237"/>
      <c r="T153" s="138"/>
      <c r="AT153" s="104" t="s">
        <v>148</v>
      </c>
      <c r="AU153" s="104" t="s">
        <v>78</v>
      </c>
    </row>
    <row r="154" spans="2:65" s="212" customFormat="1" ht="22.8" customHeight="1">
      <c r="B154" s="211"/>
      <c r="D154" s="213" t="s">
        <v>67</v>
      </c>
      <c r="E154" s="221" t="s">
        <v>256</v>
      </c>
      <c r="F154" s="221" t="s">
        <v>257</v>
      </c>
      <c r="I154" s="270"/>
      <c r="J154" s="222">
        <f>BK154</f>
        <v>0</v>
      </c>
      <c r="L154" s="211"/>
      <c r="M154" s="216"/>
      <c r="P154" s="217">
        <f>SUM(P155:P189)</f>
        <v>380.84767000000011</v>
      </c>
      <c r="R154" s="217">
        <f>SUM(R155:R189)</f>
        <v>8.4840617399999978</v>
      </c>
      <c r="T154" s="218">
        <f>SUM(T155:T189)</f>
        <v>0</v>
      </c>
      <c r="AR154" s="213" t="s">
        <v>78</v>
      </c>
      <c r="AT154" s="219" t="s">
        <v>67</v>
      </c>
      <c r="AU154" s="219" t="s">
        <v>76</v>
      </c>
      <c r="AY154" s="213" t="s">
        <v>138</v>
      </c>
      <c r="BK154" s="220">
        <f>SUM(BK155:BK189)</f>
        <v>0</v>
      </c>
    </row>
    <row r="155" spans="2:65" s="117" customFormat="1" ht="37.799999999999997" customHeight="1">
      <c r="B155" s="116"/>
      <c r="C155" s="223" t="s">
        <v>258</v>
      </c>
      <c r="D155" s="223" t="s">
        <v>141</v>
      </c>
      <c r="E155" s="224" t="s">
        <v>259</v>
      </c>
      <c r="F155" s="225" t="s">
        <v>260</v>
      </c>
      <c r="G155" s="226" t="s">
        <v>144</v>
      </c>
      <c r="H155" s="227">
        <v>130.51400000000001</v>
      </c>
      <c r="I155" s="99"/>
      <c r="J155" s="228">
        <f>ROUND(I155*H155,2)</f>
        <v>0</v>
      </c>
      <c r="K155" s="225" t="s">
        <v>145</v>
      </c>
      <c r="L155" s="116"/>
      <c r="M155" s="229" t="s">
        <v>3</v>
      </c>
      <c r="N155" s="230" t="s">
        <v>39</v>
      </c>
      <c r="O155" s="231">
        <v>1.7090000000000001</v>
      </c>
      <c r="P155" s="231">
        <f>O155*H155</f>
        <v>223.04842600000003</v>
      </c>
      <c r="Q155" s="231">
        <v>5.9709999999999999E-2</v>
      </c>
      <c r="R155" s="231">
        <f>Q155*H155</f>
        <v>7.7929909400000001</v>
      </c>
      <c r="S155" s="231">
        <v>0</v>
      </c>
      <c r="T155" s="232">
        <f>S155*H155</f>
        <v>0</v>
      </c>
      <c r="AR155" s="233" t="s">
        <v>239</v>
      </c>
      <c r="AT155" s="233" t="s">
        <v>141</v>
      </c>
      <c r="AU155" s="233" t="s">
        <v>78</v>
      </c>
      <c r="AY155" s="104" t="s">
        <v>138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04" t="s">
        <v>76</v>
      </c>
      <c r="BK155" s="234">
        <f>ROUND(I155*H155,2)</f>
        <v>0</v>
      </c>
      <c r="BL155" s="104" t="s">
        <v>239</v>
      </c>
      <c r="BM155" s="233" t="s">
        <v>261</v>
      </c>
    </row>
    <row r="156" spans="2:65" s="117" customFormat="1">
      <c r="B156" s="116"/>
      <c r="D156" s="235" t="s">
        <v>148</v>
      </c>
      <c r="F156" s="236" t="s">
        <v>262</v>
      </c>
      <c r="I156" s="267"/>
      <c r="L156" s="116"/>
      <c r="M156" s="237"/>
      <c r="T156" s="138"/>
      <c r="AT156" s="104" t="s">
        <v>148</v>
      </c>
      <c r="AU156" s="104" t="s">
        <v>78</v>
      </c>
    </row>
    <row r="157" spans="2:65" s="239" customFormat="1">
      <c r="B157" s="238"/>
      <c r="D157" s="240" t="s">
        <v>150</v>
      </c>
      <c r="E157" s="241" t="s">
        <v>3</v>
      </c>
      <c r="F157" s="242" t="s">
        <v>263</v>
      </c>
      <c r="H157" s="243">
        <v>130.51400000000001</v>
      </c>
      <c r="I157" s="268"/>
      <c r="L157" s="238"/>
      <c r="M157" s="244"/>
      <c r="T157" s="245"/>
      <c r="AT157" s="241" t="s">
        <v>150</v>
      </c>
      <c r="AU157" s="241" t="s">
        <v>78</v>
      </c>
      <c r="AV157" s="239" t="s">
        <v>78</v>
      </c>
      <c r="AW157" s="239" t="s">
        <v>29</v>
      </c>
      <c r="AX157" s="239" t="s">
        <v>68</v>
      </c>
      <c r="AY157" s="241" t="s">
        <v>138</v>
      </c>
    </row>
    <row r="158" spans="2:65" s="247" customFormat="1">
      <c r="B158" s="246"/>
      <c r="D158" s="240" t="s">
        <v>150</v>
      </c>
      <c r="E158" s="248" t="s">
        <v>3</v>
      </c>
      <c r="F158" s="249" t="s">
        <v>153</v>
      </c>
      <c r="H158" s="250">
        <v>130.51400000000001</v>
      </c>
      <c r="I158" s="269"/>
      <c r="L158" s="246"/>
      <c r="M158" s="251"/>
      <c r="T158" s="252"/>
      <c r="AT158" s="248" t="s">
        <v>150</v>
      </c>
      <c r="AU158" s="248" t="s">
        <v>78</v>
      </c>
      <c r="AV158" s="247" t="s">
        <v>146</v>
      </c>
      <c r="AW158" s="247" t="s">
        <v>29</v>
      </c>
      <c r="AX158" s="247" t="s">
        <v>76</v>
      </c>
      <c r="AY158" s="248" t="s">
        <v>138</v>
      </c>
    </row>
    <row r="159" spans="2:65" s="117" customFormat="1" ht="24.15" customHeight="1">
      <c r="B159" s="116"/>
      <c r="C159" s="223" t="s">
        <v>264</v>
      </c>
      <c r="D159" s="223" t="s">
        <v>141</v>
      </c>
      <c r="E159" s="224" t="s">
        <v>265</v>
      </c>
      <c r="F159" s="225" t="s">
        <v>266</v>
      </c>
      <c r="G159" s="226" t="s">
        <v>144</v>
      </c>
      <c r="H159" s="227">
        <v>130.51400000000001</v>
      </c>
      <c r="I159" s="99"/>
      <c r="J159" s="228">
        <f>ROUND(I159*H159,2)</f>
        <v>0</v>
      </c>
      <c r="K159" s="225" t="s">
        <v>145</v>
      </c>
      <c r="L159" s="116"/>
      <c r="M159" s="229" t="s">
        <v>3</v>
      </c>
      <c r="N159" s="230" t="s">
        <v>39</v>
      </c>
      <c r="O159" s="231">
        <v>6.4000000000000001E-2</v>
      </c>
      <c r="P159" s="231">
        <f>O159*H159</f>
        <v>8.3528960000000012</v>
      </c>
      <c r="Q159" s="231">
        <v>2.0000000000000001E-4</v>
      </c>
      <c r="R159" s="231">
        <f>Q159*H159</f>
        <v>2.6102800000000002E-2</v>
      </c>
      <c r="S159" s="231">
        <v>0</v>
      </c>
      <c r="T159" s="232">
        <f>S159*H159</f>
        <v>0</v>
      </c>
      <c r="AR159" s="233" t="s">
        <v>239</v>
      </c>
      <c r="AT159" s="233" t="s">
        <v>141</v>
      </c>
      <c r="AU159" s="233" t="s">
        <v>78</v>
      </c>
      <c r="AY159" s="104" t="s">
        <v>138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04" t="s">
        <v>76</v>
      </c>
      <c r="BK159" s="234">
        <f>ROUND(I159*H159,2)</f>
        <v>0</v>
      </c>
      <c r="BL159" s="104" t="s">
        <v>239</v>
      </c>
      <c r="BM159" s="233" t="s">
        <v>267</v>
      </c>
    </row>
    <row r="160" spans="2:65" s="117" customFormat="1">
      <c r="B160" s="116"/>
      <c r="D160" s="235" t="s">
        <v>148</v>
      </c>
      <c r="F160" s="236" t="s">
        <v>268</v>
      </c>
      <c r="I160" s="267"/>
      <c r="L160" s="116"/>
      <c r="M160" s="237"/>
      <c r="T160" s="138"/>
      <c r="AT160" s="104" t="s">
        <v>148</v>
      </c>
      <c r="AU160" s="104" t="s">
        <v>78</v>
      </c>
    </row>
    <row r="161" spans="2:65" s="117" customFormat="1" ht="16.5" customHeight="1">
      <c r="B161" s="116"/>
      <c r="C161" s="223" t="s">
        <v>8</v>
      </c>
      <c r="D161" s="223" t="s">
        <v>141</v>
      </c>
      <c r="E161" s="224" t="s">
        <v>269</v>
      </c>
      <c r="F161" s="225" t="s">
        <v>270</v>
      </c>
      <c r="G161" s="226" t="s">
        <v>144</v>
      </c>
      <c r="H161" s="227">
        <v>130.51400000000001</v>
      </c>
      <c r="I161" s="99"/>
      <c r="J161" s="228">
        <f>ROUND(I161*H161,2)</f>
        <v>0</v>
      </c>
      <c r="K161" s="225" t="s">
        <v>145</v>
      </c>
      <c r="L161" s="116"/>
      <c r="M161" s="229" t="s">
        <v>3</v>
      </c>
      <c r="N161" s="230" t="s">
        <v>39</v>
      </c>
      <c r="O161" s="231">
        <v>0.2</v>
      </c>
      <c r="P161" s="231">
        <f>O161*H161</f>
        <v>26.102800000000002</v>
      </c>
      <c r="Q161" s="231">
        <v>1.4E-3</v>
      </c>
      <c r="R161" s="231">
        <f>Q161*H161</f>
        <v>0.18271960000000001</v>
      </c>
      <c r="S161" s="231">
        <v>0</v>
      </c>
      <c r="T161" s="232">
        <f>S161*H161</f>
        <v>0</v>
      </c>
      <c r="AR161" s="233" t="s">
        <v>239</v>
      </c>
      <c r="AT161" s="233" t="s">
        <v>141</v>
      </c>
      <c r="AU161" s="233" t="s">
        <v>78</v>
      </c>
      <c r="AY161" s="104" t="s">
        <v>138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04" t="s">
        <v>76</v>
      </c>
      <c r="BK161" s="234">
        <f>ROUND(I161*H161,2)</f>
        <v>0</v>
      </c>
      <c r="BL161" s="104" t="s">
        <v>239</v>
      </c>
      <c r="BM161" s="233" t="s">
        <v>271</v>
      </c>
    </row>
    <row r="162" spans="2:65" s="117" customFormat="1">
      <c r="B162" s="116"/>
      <c r="D162" s="235" t="s">
        <v>148</v>
      </c>
      <c r="F162" s="236" t="s">
        <v>272</v>
      </c>
      <c r="I162" s="267"/>
      <c r="L162" s="116"/>
      <c r="M162" s="237"/>
      <c r="T162" s="138"/>
      <c r="AT162" s="104" t="s">
        <v>148</v>
      </c>
      <c r="AU162" s="104" t="s">
        <v>78</v>
      </c>
    </row>
    <row r="163" spans="2:65" s="117" customFormat="1" ht="24.15" customHeight="1">
      <c r="B163" s="116"/>
      <c r="C163" s="223" t="s">
        <v>273</v>
      </c>
      <c r="D163" s="223" t="s">
        <v>141</v>
      </c>
      <c r="E163" s="224" t="s">
        <v>274</v>
      </c>
      <c r="F163" s="225" t="s">
        <v>275</v>
      </c>
      <c r="G163" s="226" t="s">
        <v>144</v>
      </c>
      <c r="H163" s="227">
        <v>17.026</v>
      </c>
      <c r="I163" s="99"/>
      <c r="J163" s="228">
        <f>ROUND(I163*H163,2)</f>
        <v>0</v>
      </c>
      <c r="K163" s="225" t="s">
        <v>145</v>
      </c>
      <c r="L163" s="116"/>
      <c r="M163" s="229" t="s">
        <v>3</v>
      </c>
      <c r="N163" s="230" t="s">
        <v>39</v>
      </c>
      <c r="O163" s="231">
        <v>0.96799999999999997</v>
      </c>
      <c r="P163" s="231">
        <f>O163*H163</f>
        <v>16.481168</v>
      </c>
      <c r="Q163" s="231">
        <v>1.2200000000000001E-2</v>
      </c>
      <c r="R163" s="231">
        <f>Q163*H163</f>
        <v>0.20771720000000002</v>
      </c>
      <c r="S163" s="231">
        <v>0</v>
      </c>
      <c r="T163" s="232">
        <f>S163*H163</f>
        <v>0</v>
      </c>
      <c r="AR163" s="233" t="s">
        <v>239</v>
      </c>
      <c r="AT163" s="233" t="s">
        <v>141</v>
      </c>
      <c r="AU163" s="233" t="s">
        <v>78</v>
      </c>
      <c r="AY163" s="104" t="s">
        <v>138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04" t="s">
        <v>76</v>
      </c>
      <c r="BK163" s="234">
        <f>ROUND(I163*H163,2)</f>
        <v>0</v>
      </c>
      <c r="BL163" s="104" t="s">
        <v>239</v>
      </c>
      <c r="BM163" s="233" t="s">
        <v>276</v>
      </c>
    </row>
    <row r="164" spans="2:65" s="117" customFormat="1">
      <c r="B164" s="116"/>
      <c r="D164" s="235" t="s">
        <v>148</v>
      </c>
      <c r="F164" s="236" t="s">
        <v>277</v>
      </c>
      <c r="I164" s="267"/>
      <c r="L164" s="116"/>
      <c r="M164" s="237"/>
      <c r="T164" s="138"/>
      <c r="AT164" s="104" t="s">
        <v>148</v>
      </c>
      <c r="AU164" s="104" t="s">
        <v>78</v>
      </c>
    </row>
    <row r="165" spans="2:65" s="239" customFormat="1">
      <c r="B165" s="238"/>
      <c r="D165" s="240" t="s">
        <v>150</v>
      </c>
      <c r="E165" s="241" t="s">
        <v>3</v>
      </c>
      <c r="F165" s="242" t="s">
        <v>278</v>
      </c>
      <c r="H165" s="243">
        <v>17.026</v>
      </c>
      <c r="I165" s="268"/>
      <c r="L165" s="238"/>
      <c r="M165" s="244"/>
      <c r="T165" s="245"/>
      <c r="AT165" s="241" t="s">
        <v>150</v>
      </c>
      <c r="AU165" s="241" t="s">
        <v>78</v>
      </c>
      <c r="AV165" s="239" t="s">
        <v>78</v>
      </c>
      <c r="AW165" s="239" t="s">
        <v>29</v>
      </c>
      <c r="AX165" s="239" t="s">
        <v>76</v>
      </c>
      <c r="AY165" s="241" t="s">
        <v>138</v>
      </c>
    </row>
    <row r="166" spans="2:65" s="117" customFormat="1" ht="24.15" customHeight="1">
      <c r="B166" s="116"/>
      <c r="C166" s="223" t="s">
        <v>279</v>
      </c>
      <c r="D166" s="223" t="s">
        <v>141</v>
      </c>
      <c r="E166" s="224" t="s">
        <v>280</v>
      </c>
      <c r="F166" s="225" t="s">
        <v>281</v>
      </c>
      <c r="G166" s="226" t="s">
        <v>282</v>
      </c>
      <c r="H166" s="227">
        <v>20.03</v>
      </c>
      <c r="I166" s="99"/>
      <c r="J166" s="228">
        <f>ROUND(I166*H166,2)</f>
        <v>0</v>
      </c>
      <c r="K166" s="225" t="s">
        <v>145</v>
      </c>
      <c r="L166" s="116"/>
      <c r="M166" s="229" t="s">
        <v>3</v>
      </c>
      <c r="N166" s="230" t="s">
        <v>39</v>
      </c>
      <c r="O166" s="231">
        <v>0.18</v>
      </c>
      <c r="P166" s="231">
        <f>O166*H166</f>
        <v>3.6053999999999999</v>
      </c>
      <c r="Q166" s="231">
        <v>1.0000000000000001E-5</v>
      </c>
      <c r="R166" s="231">
        <f>Q166*H166</f>
        <v>2.0030000000000002E-4</v>
      </c>
      <c r="S166" s="231">
        <v>0</v>
      </c>
      <c r="T166" s="232">
        <f>S166*H166</f>
        <v>0</v>
      </c>
      <c r="AR166" s="233" t="s">
        <v>239</v>
      </c>
      <c r="AT166" s="233" t="s">
        <v>141</v>
      </c>
      <c r="AU166" s="233" t="s">
        <v>78</v>
      </c>
      <c r="AY166" s="104" t="s">
        <v>138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04" t="s">
        <v>76</v>
      </c>
      <c r="BK166" s="234">
        <f>ROUND(I166*H166,2)</f>
        <v>0</v>
      </c>
      <c r="BL166" s="104" t="s">
        <v>239</v>
      </c>
      <c r="BM166" s="233" t="s">
        <v>283</v>
      </c>
    </row>
    <row r="167" spans="2:65" s="117" customFormat="1">
      <c r="B167" s="116"/>
      <c r="D167" s="235" t="s">
        <v>148</v>
      </c>
      <c r="F167" s="236" t="s">
        <v>284</v>
      </c>
      <c r="I167" s="267"/>
      <c r="L167" s="116"/>
      <c r="M167" s="237"/>
      <c r="T167" s="138"/>
      <c r="AT167" s="104" t="s">
        <v>148</v>
      </c>
      <c r="AU167" s="104" t="s">
        <v>78</v>
      </c>
    </row>
    <row r="168" spans="2:65" s="239" customFormat="1">
      <c r="B168" s="238"/>
      <c r="D168" s="240" t="s">
        <v>150</v>
      </c>
      <c r="E168" s="241" t="s">
        <v>3</v>
      </c>
      <c r="F168" s="242" t="s">
        <v>285</v>
      </c>
      <c r="H168" s="243">
        <v>20.03</v>
      </c>
      <c r="I168" s="268"/>
      <c r="L168" s="238"/>
      <c r="M168" s="244"/>
      <c r="T168" s="245"/>
      <c r="AT168" s="241" t="s">
        <v>150</v>
      </c>
      <c r="AU168" s="241" t="s">
        <v>78</v>
      </c>
      <c r="AV168" s="239" t="s">
        <v>78</v>
      </c>
      <c r="AW168" s="239" t="s">
        <v>29</v>
      </c>
      <c r="AX168" s="239" t="s">
        <v>76</v>
      </c>
      <c r="AY168" s="241" t="s">
        <v>138</v>
      </c>
    </row>
    <row r="169" spans="2:65" s="117" customFormat="1" ht="24.15" customHeight="1">
      <c r="B169" s="116"/>
      <c r="C169" s="223" t="s">
        <v>286</v>
      </c>
      <c r="D169" s="223" t="s">
        <v>141</v>
      </c>
      <c r="E169" s="224" t="s">
        <v>287</v>
      </c>
      <c r="F169" s="225" t="s">
        <v>288</v>
      </c>
      <c r="G169" s="226" t="s">
        <v>144</v>
      </c>
      <c r="H169" s="227">
        <v>8.7129999999999992</v>
      </c>
      <c r="I169" s="99"/>
      <c r="J169" s="228">
        <f>ROUND(I169*H169,2)</f>
        <v>0</v>
      </c>
      <c r="K169" s="225" t="s">
        <v>145</v>
      </c>
      <c r="L169" s="116"/>
      <c r="M169" s="229" t="s">
        <v>3</v>
      </c>
      <c r="N169" s="230" t="s">
        <v>39</v>
      </c>
      <c r="O169" s="231">
        <v>0.04</v>
      </c>
      <c r="P169" s="231">
        <f>O169*H169</f>
        <v>0.34852</v>
      </c>
      <c r="Q169" s="231">
        <v>1E-4</v>
      </c>
      <c r="R169" s="231">
        <f>Q169*H169</f>
        <v>8.7129999999999998E-4</v>
      </c>
      <c r="S169" s="231">
        <v>0</v>
      </c>
      <c r="T169" s="232">
        <f>S169*H169</f>
        <v>0</v>
      </c>
      <c r="AR169" s="233" t="s">
        <v>239</v>
      </c>
      <c r="AT169" s="233" t="s">
        <v>141</v>
      </c>
      <c r="AU169" s="233" t="s">
        <v>78</v>
      </c>
      <c r="AY169" s="104" t="s">
        <v>138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04" t="s">
        <v>76</v>
      </c>
      <c r="BK169" s="234">
        <f>ROUND(I169*H169,2)</f>
        <v>0</v>
      </c>
      <c r="BL169" s="104" t="s">
        <v>239</v>
      </c>
      <c r="BM169" s="233" t="s">
        <v>289</v>
      </c>
    </row>
    <row r="170" spans="2:65" s="117" customFormat="1">
      <c r="B170" s="116"/>
      <c r="D170" s="235" t="s">
        <v>148</v>
      </c>
      <c r="F170" s="236" t="s">
        <v>290</v>
      </c>
      <c r="I170" s="267"/>
      <c r="L170" s="116"/>
      <c r="M170" s="237"/>
      <c r="T170" s="138"/>
      <c r="AT170" s="104" t="s">
        <v>148</v>
      </c>
      <c r="AU170" s="104" t="s">
        <v>78</v>
      </c>
    </row>
    <row r="171" spans="2:65" s="239" customFormat="1">
      <c r="B171" s="238"/>
      <c r="D171" s="240" t="s">
        <v>150</v>
      </c>
      <c r="E171" s="241" t="s">
        <v>3</v>
      </c>
      <c r="F171" s="242" t="s">
        <v>291</v>
      </c>
      <c r="H171" s="243">
        <v>8.7129999999999992</v>
      </c>
      <c r="I171" s="268"/>
      <c r="L171" s="238"/>
      <c r="M171" s="244"/>
      <c r="T171" s="245"/>
      <c r="AT171" s="241" t="s">
        <v>150</v>
      </c>
      <c r="AU171" s="241" t="s">
        <v>78</v>
      </c>
      <c r="AV171" s="239" t="s">
        <v>78</v>
      </c>
      <c r="AW171" s="239" t="s">
        <v>29</v>
      </c>
      <c r="AX171" s="239" t="s">
        <v>76</v>
      </c>
      <c r="AY171" s="241" t="s">
        <v>138</v>
      </c>
    </row>
    <row r="172" spans="2:65" s="117" customFormat="1" ht="24.15" customHeight="1">
      <c r="B172" s="116"/>
      <c r="C172" s="223" t="s">
        <v>292</v>
      </c>
      <c r="D172" s="223" t="s">
        <v>141</v>
      </c>
      <c r="E172" s="224" t="s">
        <v>293</v>
      </c>
      <c r="F172" s="225" t="s">
        <v>294</v>
      </c>
      <c r="G172" s="226" t="s">
        <v>282</v>
      </c>
      <c r="H172" s="227">
        <v>20.03</v>
      </c>
      <c r="I172" s="99"/>
      <c r="J172" s="228">
        <f>ROUND(I172*H172,2)</f>
        <v>0</v>
      </c>
      <c r="K172" s="225" t="s">
        <v>145</v>
      </c>
      <c r="L172" s="116"/>
      <c r="M172" s="229" t="s">
        <v>3</v>
      </c>
      <c r="N172" s="230" t="s">
        <v>39</v>
      </c>
      <c r="O172" s="231">
        <v>0.28000000000000003</v>
      </c>
      <c r="P172" s="231">
        <f>O172*H172</f>
        <v>5.6084000000000005</v>
      </c>
      <c r="Q172" s="231">
        <v>4.3800000000000002E-3</v>
      </c>
      <c r="R172" s="231">
        <f>Q172*H172</f>
        <v>8.7731400000000015E-2</v>
      </c>
      <c r="S172" s="231">
        <v>0</v>
      </c>
      <c r="T172" s="232">
        <f>S172*H172</f>
        <v>0</v>
      </c>
      <c r="AR172" s="233" t="s">
        <v>239</v>
      </c>
      <c r="AT172" s="233" t="s">
        <v>141</v>
      </c>
      <c r="AU172" s="233" t="s">
        <v>78</v>
      </c>
      <c r="AY172" s="104" t="s">
        <v>138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04" t="s">
        <v>76</v>
      </c>
      <c r="BK172" s="234">
        <f>ROUND(I172*H172,2)</f>
        <v>0</v>
      </c>
      <c r="BL172" s="104" t="s">
        <v>239</v>
      </c>
      <c r="BM172" s="233" t="s">
        <v>295</v>
      </c>
    </row>
    <row r="173" spans="2:65" s="117" customFormat="1">
      <c r="B173" s="116"/>
      <c r="D173" s="235" t="s">
        <v>148</v>
      </c>
      <c r="F173" s="236" t="s">
        <v>296</v>
      </c>
      <c r="I173" s="267"/>
      <c r="L173" s="116"/>
      <c r="M173" s="237"/>
      <c r="T173" s="138"/>
      <c r="AT173" s="104" t="s">
        <v>148</v>
      </c>
      <c r="AU173" s="104" t="s">
        <v>78</v>
      </c>
    </row>
    <row r="174" spans="2:65" s="239" customFormat="1">
      <c r="B174" s="238"/>
      <c r="D174" s="240" t="s">
        <v>150</v>
      </c>
      <c r="E174" s="241" t="s">
        <v>3</v>
      </c>
      <c r="F174" s="242" t="s">
        <v>297</v>
      </c>
      <c r="H174" s="243">
        <v>65.3</v>
      </c>
      <c r="I174" s="268"/>
      <c r="L174" s="238"/>
      <c r="M174" s="244"/>
      <c r="T174" s="245"/>
      <c r="AT174" s="241" t="s">
        <v>150</v>
      </c>
      <c r="AU174" s="241" t="s">
        <v>78</v>
      </c>
      <c r="AV174" s="239" t="s">
        <v>78</v>
      </c>
      <c r="AW174" s="239" t="s">
        <v>29</v>
      </c>
      <c r="AX174" s="239" t="s">
        <v>68</v>
      </c>
      <c r="AY174" s="241" t="s">
        <v>138</v>
      </c>
    </row>
    <row r="175" spans="2:65" s="239" customFormat="1">
      <c r="B175" s="238"/>
      <c r="D175" s="240" t="s">
        <v>150</v>
      </c>
      <c r="E175" s="241" t="s">
        <v>3</v>
      </c>
      <c r="F175" s="242" t="s">
        <v>298</v>
      </c>
      <c r="H175" s="243">
        <v>20.03</v>
      </c>
      <c r="I175" s="268"/>
      <c r="L175" s="238"/>
      <c r="M175" s="244"/>
      <c r="T175" s="245"/>
      <c r="AT175" s="241" t="s">
        <v>150</v>
      </c>
      <c r="AU175" s="241" t="s">
        <v>78</v>
      </c>
      <c r="AV175" s="239" t="s">
        <v>78</v>
      </c>
      <c r="AW175" s="239" t="s">
        <v>29</v>
      </c>
      <c r="AX175" s="239" t="s">
        <v>76</v>
      </c>
      <c r="AY175" s="241" t="s">
        <v>138</v>
      </c>
    </row>
    <row r="176" spans="2:65" s="117" customFormat="1" ht="24.15" customHeight="1">
      <c r="B176" s="116"/>
      <c r="C176" s="223" t="s">
        <v>299</v>
      </c>
      <c r="D176" s="223" t="s">
        <v>141</v>
      </c>
      <c r="E176" s="224" t="s">
        <v>300</v>
      </c>
      <c r="F176" s="225" t="s">
        <v>301</v>
      </c>
      <c r="G176" s="226" t="s">
        <v>282</v>
      </c>
      <c r="H176" s="227">
        <v>20.03</v>
      </c>
      <c r="I176" s="99"/>
      <c r="J176" s="228">
        <f>ROUND(I176*H176,2)</f>
        <v>0</v>
      </c>
      <c r="K176" s="225" t="s">
        <v>145</v>
      </c>
      <c r="L176" s="116"/>
      <c r="M176" s="229" t="s">
        <v>3</v>
      </c>
      <c r="N176" s="230" t="s">
        <v>39</v>
      </c>
      <c r="O176" s="231">
        <v>0.25</v>
      </c>
      <c r="P176" s="231">
        <f>O176*H176</f>
        <v>5.0075000000000003</v>
      </c>
      <c r="Q176" s="231">
        <v>1.0000000000000001E-5</v>
      </c>
      <c r="R176" s="231">
        <f>Q176*H176</f>
        <v>2.0030000000000002E-4</v>
      </c>
      <c r="S176" s="231">
        <v>0</v>
      </c>
      <c r="T176" s="232">
        <f>S176*H176</f>
        <v>0</v>
      </c>
      <c r="AR176" s="233" t="s">
        <v>239</v>
      </c>
      <c r="AT176" s="233" t="s">
        <v>141</v>
      </c>
      <c r="AU176" s="233" t="s">
        <v>78</v>
      </c>
      <c r="AY176" s="104" t="s">
        <v>138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04" t="s">
        <v>76</v>
      </c>
      <c r="BK176" s="234">
        <f>ROUND(I176*H176,2)</f>
        <v>0</v>
      </c>
      <c r="BL176" s="104" t="s">
        <v>239</v>
      </c>
      <c r="BM176" s="233" t="s">
        <v>302</v>
      </c>
    </row>
    <row r="177" spans="2:65" s="117" customFormat="1">
      <c r="B177" s="116"/>
      <c r="D177" s="235" t="s">
        <v>148</v>
      </c>
      <c r="F177" s="236" t="s">
        <v>303</v>
      </c>
      <c r="I177" s="267"/>
      <c r="L177" s="116"/>
      <c r="M177" s="237"/>
      <c r="T177" s="138"/>
      <c r="AT177" s="104" t="s">
        <v>148</v>
      </c>
      <c r="AU177" s="104" t="s">
        <v>78</v>
      </c>
    </row>
    <row r="178" spans="2:65" s="239" customFormat="1">
      <c r="B178" s="238"/>
      <c r="D178" s="240" t="s">
        <v>150</v>
      </c>
      <c r="E178" s="241" t="s">
        <v>3</v>
      </c>
      <c r="F178" s="242" t="s">
        <v>285</v>
      </c>
      <c r="H178" s="243">
        <v>20.03</v>
      </c>
      <c r="I178" s="268"/>
      <c r="L178" s="238"/>
      <c r="M178" s="244"/>
      <c r="T178" s="245"/>
      <c r="AT178" s="241" t="s">
        <v>150</v>
      </c>
      <c r="AU178" s="241" t="s">
        <v>78</v>
      </c>
      <c r="AV178" s="239" t="s">
        <v>78</v>
      </c>
      <c r="AW178" s="239" t="s">
        <v>29</v>
      </c>
      <c r="AX178" s="239" t="s">
        <v>76</v>
      </c>
      <c r="AY178" s="241" t="s">
        <v>138</v>
      </c>
    </row>
    <row r="179" spans="2:65" s="117" customFormat="1" ht="24.15" customHeight="1">
      <c r="B179" s="116"/>
      <c r="C179" s="223" t="s">
        <v>304</v>
      </c>
      <c r="D179" s="223" t="s">
        <v>141</v>
      </c>
      <c r="E179" s="224" t="s">
        <v>305</v>
      </c>
      <c r="F179" s="225" t="s">
        <v>306</v>
      </c>
      <c r="G179" s="226" t="s">
        <v>144</v>
      </c>
      <c r="H179" s="227">
        <v>47.874000000000002</v>
      </c>
      <c r="I179" s="99"/>
      <c r="J179" s="228">
        <f>ROUND(I179*H179,2)</f>
        <v>0</v>
      </c>
      <c r="K179" s="225" t="s">
        <v>145</v>
      </c>
      <c r="L179" s="116"/>
      <c r="M179" s="229" t="s">
        <v>3</v>
      </c>
      <c r="N179" s="230" t="s">
        <v>39</v>
      </c>
      <c r="O179" s="231">
        <v>0.54800000000000004</v>
      </c>
      <c r="P179" s="231">
        <f>O179*H179</f>
        <v>26.234952000000003</v>
      </c>
      <c r="Q179" s="231">
        <v>1.25E-3</v>
      </c>
      <c r="R179" s="231">
        <f>Q179*H179</f>
        <v>5.9842500000000007E-2</v>
      </c>
      <c r="S179" s="231">
        <v>0</v>
      </c>
      <c r="T179" s="232">
        <f>S179*H179</f>
        <v>0</v>
      </c>
      <c r="AR179" s="233" t="s">
        <v>239</v>
      </c>
      <c r="AT179" s="233" t="s">
        <v>141</v>
      </c>
      <c r="AU179" s="233" t="s">
        <v>78</v>
      </c>
      <c r="AY179" s="104" t="s">
        <v>138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04" t="s">
        <v>76</v>
      </c>
      <c r="BK179" s="234">
        <f>ROUND(I179*H179,2)</f>
        <v>0</v>
      </c>
      <c r="BL179" s="104" t="s">
        <v>239</v>
      </c>
      <c r="BM179" s="233" t="s">
        <v>307</v>
      </c>
    </row>
    <row r="180" spans="2:65" s="117" customFormat="1">
      <c r="B180" s="116"/>
      <c r="D180" s="235" t="s">
        <v>148</v>
      </c>
      <c r="F180" s="236" t="s">
        <v>308</v>
      </c>
      <c r="I180" s="267"/>
      <c r="L180" s="116"/>
      <c r="M180" s="237"/>
      <c r="T180" s="138"/>
      <c r="AT180" s="104" t="s">
        <v>148</v>
      </c>
      <c r="AU180" s="104" t="s">
        <v>78</v>
      </c>
    </row>
    <row r="181" spans="2:65" s="239" customFormat="1">
      <c r="B181" s="238"/>
      <c r="D181" s="240" t="s">
        <v>150</v>
      </c>
      <c r="E181" s="241" t="s">
        <v>3</v>
      </c>
      <c r="F181" s="242" t="s">
        <v>309</v>
      </c>
      <c r="H181" s="243">
        <v>64.900000000000006</v>
      </c>
      <c r="I181" s="268"/>
      <c r="L181" s="238"/>
      <c r="M181" s="244"/>
      <c r="T181" s="245"/>
      <c r="AT181" s="241" t="s">
        <v>150</v>
      </c>
      <c r="AU181" s="241" t="s">
        <v>78</v>
      </c>
      <c r="AV181" s="239" t="s">
        <v>78</v>
      </c>
      <c r="AW181" s="239" t="s">
        <v>29</v>
      </c>
      <c r="AX181" s="239" t="s">
        <v>68</v>
      </c>
      <c r="AY181" s="241" t="s">
        <v>138</v>
      </c>
    </row>
    <row r="182" spans="2:65" s="239" customFormat="1">
      <c r="B182" s="238"/>
      <c r="D182" s="240" t="s">
        <v>150</v>
      </c>
      <c r="E182" s="241" t="s">
        <v>3</v>
      </c>
      <c r="F182" s="242" t="s">
        <v>310</v>
      </c>
      <c r="H182" s="243">
        <v>-17.026</v>
      </c>
      <c r="I182" s="268"/>
      <c r="L182" s="238"/>
      <c r="M182" s="244"/>
      <c r="T182" s="245"/>
      <c r="AT182" s="241" t="s">
        <v>150</v>
      </c>
      <c r="AU182" s="241" t="s">
        <v>78</v>
      </c>
      <c r="AV182" s="239" t="s">
        <v>78</v>
      </c>
      <c r="AW182" s="239" t="s">
        <v>29</v>
      </c>
      <c r="AX182" s="239" t="s">
        <v>68</v>
      </c>
      <c r="AY182" s="241" t="s">
        <v>138</v>
      </c>
    </row>
    <row r="183" spans="2:65" s="247" customFormat="1">
      <c r="B183" s="246"/>
      <c r="D183" s="240" t="s">
        <v>150</v>
      </c>
      <c r="E183" s="248" t="s">
        <v>3</v>
      </c>
      <c r="F183" s="249" t="s">
        <v>153</v>
      </c>
      <c r="H183" s="250">
        <v>47.874000000000002</v>
      </c>
      <c r="I183" s="269"/>
      <c r="L183" s="246"/>
      <c r="M183" s="251"/>
      <c r="T183" s="252"/>
      <c r="AT183" s="248" t="s">
        <v>150</v>
      </c>
      <c r="AU183" s="248" t="s">
        <v>78</v>
      </c>
      <c r="AV183" s="247" t="s">
        <v>146</v>
      </c>
      <c r="AW183" s="247" t="s">
        <v>29</v>
      </c>
      <c r="AX183" s="247" t="s">
        <v>76</v>
      </c>
      <c r="AY183" s="248" t="s">
        <v>138</v>
      </c>
    </row>
    <row r="184" spans="2:65" s="117" customFormat="1" ht="16.5" customHeight="1">
      <c r="B184" s="116"/>
      <c r="C184" s="253" t="s">
        <v>311</v>
      </c>
      <c r="D184" s="253" t="s">
        <v>246</v>
      </c>
      <c r="E184" s="254" t="s">
        <v>312</v>
      </c>
      <c r="F184" s="255" t="s">
        <v>1289</v>
      </c>
      <c r="G184" s="256" t="s">
        <v>144</v>
      </c>
      <c r="H184" s="257">
        <v>47.874000000000002</v>
      </c>
      <c r="I184" s="100"/>
      <c r="J184" s="258">
        <f>ROUND(I184*H184,2)</f>
        <v>0</v>
      </c>
      <c r="K184" s="255" t="s">
        <v>3</v>
      </c>
      <c r="L184" s="259"/>
      <c r="M184" s="260" t="s">
        <v>3</v>
      </c>
      <c r="N184" s="261" t="s">
        <v>39</v>
      </c>
      <c r="O184" s="231">
        <v>0</v>
      </c>
      <c r="P184" s="231">
        <f>O184*H184</f>
        <v>0</v>
      </c>
      <c r="Q184" s="231">
        <v>2.0999999999999999E-3</v>
      </c>
      <c r="R184" s="231">
        <f>Q184*H184</f>
        <v>0.1005354</v>
      </c>
      <c r="S184" s="231">
        <v>0</v>
      </c>
      <c r="T184" s="232">
        <f>S184*H184</f>
        <v>0</v>
      </c>
      <c r="AR184" s="233" t="s">
        <v>249</v>
      </c>
      <c r="AT184" s="233" t="s">
        <v>246</v>
      </c>
      <c r="AU184" s="233" t="s">
        <v>78</v>
      </c>
      <c r="AY184" s="104" t="s">
        <v>138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04" t="s">
        <v>76</v>
      </c>
      <c r="BK184" s="234">
        <f>ROUND(I184*H184,2)</f>
        <v>0</v>
      </c>
      <c r="BL184" s="104" t="s">
        <v>239</v>
      </c>
      <c r="BM184" s="233" t="s">
        <v>313</v>
      </c>
    </row>
    <row r="185" spans="2:65" s="239" customFormat="1">
      <c r="B185" s="238"/>
      <c r="D185" s="240" t="s">
        <v>150</v>
      </c>
      <c r="E185" s="241" t="s">
        <v>3</v>
      </c>
      <c r="F185" s="242" t="s">
        <v>314</v>
      </c>
      <c r="H185" s="243">
        <v>47.874000000000002</v>
      </c>
      <c r="I185" s="268"/>
      <c r="L185" s="238"/>
      <c r="M185" s="244"/>
      <c r="T185" s="245"/>
      <c r="AT185" s="241" t="s">
        <v>150</v>
      </c>
      <c r="AU185" s="241" t="s">
        <v>78</v>
      </c>
      <c r="AV185" s="239" t="s">
        <v>78</v>
      </c>
      <c r="AW185" s="239" t="s">
        <v>29</v>
      </c>
      <c r="AX185" s="239" t="s">
        <v>76</v>
      </c>
      <c r="AY185" s="241" t="s">
        <v>138</v>
      </c>
    </row>
    <row r="186" spans="2:65" s="117" customFormat="1" ht="24.15" customHeight="1">
      <c r="B186" s="116"/>
      <c r="C186" s="223" t="s">
        <v>315</v>
      </c>
      <c r="D186" s="223" t="s">
        <v>141</v>
      </c>
      <c r="E186" s="224" t="s">
        <v>316</v>
      </c>
      <c r="F186" s="225" t="s">
        <v>317</v>
      </c>
      <c r="G186" s="226" t="s">
        <v>318</v>
      </c>
      <c r="H186" s="227">
        <v>5</v>
      </c>
      <c r="I186" s="99"/>
      <c r="J186" s="228">
        <f>ROUND(I186*H186,2)</f>
        <v>0</v>
      </c>
      <c r="K186" s="225" t="s">
        <v>145</v>
      </c>
      <c r="L186" s="116"/>
      <c r="M186" s="229" t="s">
        <v>3</v>
      </c>
      <c r="N186" s="230" t="s">
        <v>39</v>
      </c>
      <c r="O186" s="231">
        <v>0.55000000000000004</v>
      </c>
      <c r="P186" s="231">
        <f>O186*H186</f>
        <v>2.75</v>
      </c>
      <c r="Q186" s="231">
        <v>5.0299999999999997E-3</v>
      </c>
      <c r="R186" s="231">
        <f>Q186*H186</f>
        <v>2.5149999999999999E-2</v>
      </c>
      <c r="S186" s="231">
        <v>0</v>
      </c>
      <c r="T186" s="232">
        <f>S186*H186</f>
        <v>0</v>
      </c>
      <c r="AR186" s="233" t="s">
        <v>239</v>
      </c>
      <c r="AT186" s="233" t="s">
        <v>141</v>
      </c>
      <c r="AU186" s="233" t="s">
        <v>78</v>
      </c>
      <c r="AY186" s="104" t="s">
        <v>138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04" t="s">
        <v>76</v>
      </c>
      <c r="BK186" s="234">
        <f>ROUND(I186*H186,2)</f>
        <v>0</v>
      </c>
      <c r="BL186" s="104" t="s">
        <v>239</v>
      </c>
      <c r="BM186" s="233" t="s">
        <v>319</v>
      </c>
    </row>
    <row r="187" spans="2:65" s="117" customFormat="1">
      <c r="B187" s="116"/>
      <c r="D187" s="235" t="s">
        <v>148</v>
      </c>
      <c r="F187" s="236" t="s">
        <v>320</v>
      </c>
      <c r="I187" s="267"/>
      <c r="L187" s="116"/>
      <c r="M187" s="237"/>
      <c r="T187" s="138"/>
      <c r="AT187" s="104" t="s">
        <v>148</v>
      </c>
      <c r="AU187" s="104" t="s">
        <v>78</v>
      </c>
    </row>
    <row r="188" spans="2:65" s="117" customFormat="1" ht="37.799999999999997" customHeight="1">
      <c r="B188" s="116"/>
      <c r="C188" s="223" t="s">
        <v>321</v>
      </c>
      <c r="D188" s="223" t="s">
        <v>141</v>
      </c>
      <c r="E188" s="224" t="s">
        <v>322</v>
      </c>
      <c r="F188" s="225" t="s">
        <v>323</v>
      </c>
      <c r="G188" s="226" t="s">
        <v>200</v>
      </c>
      <c r="H188" s="227">
        <v>8.484</v>
      </c>
      <c r="I188" s="99"/>
      <c r="J188" s="228">
        <f>ROUND(I188*H188,2)</f>
        <v>0</v>
      </c>
      <c r="K188" s="225" t="s">
        <v>145</v>
      </c>
      <c r="L188" s="116"/>
      <c r="M188" s="229" t="s">
        <v>3</v>
      </c>
      <c r="N188" s="230" t="s">
        <v>39</v>
      </c>
      <c r="O188" s="231">
        <v>7.4619999999999997</v>
      </c>
      <c r="P188" s="231">
        <f>O188*H188</f>
        <v>63.307607999999995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AR188" s="233" t="s">
        <v>239</v>
      </c>
      <c r="AT188" s="233" t="s">
        <v>141</v>
      </c>
      <c r="AU188" s="233" t="s">
        <v>78</v>
      </c>
      <c r="AY188" s="104" t="s">
        <v>138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04" t="s">
        <v>76</v>
      </c>
      <c r="BK188" s="234">
        <f>ROUND(I188*H188,2)</f>
        <v>0</v>
      </c>
      <c r="BL188" s="104" t="s">
        <v>239</v>
      </c>
      <c r="BM188" s="233" t="s">
        <v>324</v>
      </c>
    </row>
    <row r="189" spans="2:65" s="117" customFormat="1">
      <c r="B189" s="116"/>
      <c r="D189" s="235" t="s">
        <v>148</v>
      </c>
      <c r="F189" s="236" t="s">
        <v>325</v>
      </c>
      <c r="I189" s="267"/>
      <c r="L189" s="116"/>
      <c r="M189" s="237"/>
      <c r="T189" s="138"/>
      <c r="AT189" s="104" t="s">
        <v>148</v>
      </c>
      <c r="AU189" s="104" t="s">
        <v>78</v>
      </c>
    </row>
    <row r="190" spans="2:65" s="212" customFormat="1" ht="22.8" customHeight="1">
      <c r="B190" s="211"/>
      <c r="D190" s="213" t="s">
        <v>67</v>
      </c>
      <c r="E190" s="221" t="s">
        <v>326</v>
      </c>
      <c r="F190" s="221" t="s">
        <v>327</v>
      </c>
      <c r="I190" s="270"/>
      <c r="J190" s="222">
        <f>BK190</f>
        <v>0</v>
      </c>
      <c r="L190" s="211"/>
      <c r="M190" s="216"/>
      <c r="P190" s="217">
        <f>SUM(P191:P204)</f>
        <v>24.936639999999997</v>
      </c>
      <c r="R190" s="217">
        <f>SUM(R191:R204)</f>
        <v>0.17985000000000001</v>
      </c>
      <c r="T190" s="218">
        <f>SUM(T191:T204)</f>
        <v>0</v>
      </c>
      <c r="AR190" s="213" t="s">
        <v>78</v>
      </c>
      <c r="AT190" s="219" t="s">
        <v>67</v>
      </c>
      <c r="AU190" s="219" t="s">
        <v>76</v>
      </c>
      <c r="AY190" s="213" t="s">
        <v>138</v>
      </c>
      <c r="BK190" s="220">
        <f>SUM(BK191:BK204)</f>
        <v>0</v>
      </c>
    </row>
    <row r="191" spans="2:65" s="117" customFormat="1" ht="24.15" customHeight="1">
      <c r="B191" s="116"/>
      <c r="C191" s="223" t="s">
        <v>328</v>
      </c>
      <c r="D191" s="223" t="s">
        <v>141</v>
      </c>
      <c r="E191" s="224" t="s">
        <v>329</v>
      </c>
      <c r="F191" s="225" t="s">
        <v>330</v>
      </c>
      <c r="G191" s="226" t="s">
        <v>318</v>
      </c>
      <c r="H191" s="227">
        <v>5</v>
      </c>
      <c r="I191" s="99"/>
      <c r="J191" s="228">
        <f>ROUND(I191*H191,2)</f>
        <v>0</v>
      </c>
      <c r="K191" s="225" t="s">
        <v>145</v>
      </c>
      <c r="L191" s="116"/>
      <c r="M191" s="229" t="s">
        <v>3</v>
      </c>
      <c r="N191" s="230" t="s">
        <v>39</v>
      </c>
      <c r="O191" s="231">
        <v>1.8049999999999999</v>
      </c>
      <c r="P191" s="231">
        <f>O191*H191</f>
        <v>9.0250000000000004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AR191" s="233" t="s">
        <v>239</v>
      </c>
      <c r="AT191" s="233" t="s">
        <v>141</v>
      </c>
      <c r="AU191" s="233" t="s">
        <v>78</v>
      </c>
      <c r="AY191" s="104" t="s">
        <v>138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04" t="s">
        <v>76</v>
      </c>
      <c r="BK191" s="234">
        <f>ROUND(I191*H191,2)</f>
        <v>0</v>
      </c>
      <c r="BL191" s="104" t="s">
        <v>239</v>
      </c>
      <c r="BM191" s="233" t="s">
        <v>331</v>
      </c>
    </row>
    <row r="192" spans="2:65" s="117" customFormat="1">
      <c r="B192" s="116"/>
      <c r="D192" s="235" t="s">
        <v>148</v>
      </c>
      <c r="F192" s="236" t="s">
        <v>332</v>
      </c>
      <c r="I192" s="267"/>
      <c r="L192" s="116"/>
      <c r="M192" s="237"/>
      <c r="T192" s="138"/>
      <c r="AT192" s="104" t="s">
        <v>148</v>
      </c>
      <c r="AU192" s="104" t="s">
        <v>78</v>
      </c>
    </row>
    <row r="193" spans="2:65" s="239" customFormat="1">
      <c r="B193" s="238"/>
      <c r="D193" s="240" t="s">
        <v>150</v>
      </c>
      <c r="E193" s="241" t="s">
        <v>3</v>
      </c>
      <c r="F193" s="242" t="s">
        <v>333</v>
      </c>
      <c r="H193" s="243">
        <v>5</v>
      </c>
      <c r="I193" s="268"/>
      <c r="L193" s="238"/>
      <c r="M193" s="244"/>
      <c r="T193" s="245"/>
      <c r="AT193" s="241" t="s">
        <v>150</v>
      </c>
      <c r="AU193" s="241" t="s">
        <v>78</v>
      </c>
      <c r="AV193" s="239" t="s">
        <v>78</v>
      </c>
      <c r="AW193" s="239" t="s">
        <v>29</v>
      </c>
      <c r="AX193" s="239" t="s">
        <v>76</v>
      </c>
      <c r="AY193" s="241" t="s">
        <v>138</v>
      </c>
    </row>
    <row r="194" spans="2:65" s="117" customFormat="1" ht="16.5" customHeight="1">
      <c r="B194" s="116"/>
      <c r="C194" s="253" t="s">
        <v>249</v>
      </c>
      <c r="D194" s="253" t="s">
        <v>246</v>
      </c>
      <c r="E194" s="254" t="s">
        <v>334</v>
      </c>
      <c r="F194" s="255" t="s">
        <v>335</v>
      </c>
      <c r="G194" s="256" t="s">
        <v>318</v>
      </c>
      <c r="H194" s="257">
        <v>5</v>
      </c>
      <c r="I194" s="100"/>
      <c r="J194" s="258">
        <f>ROUND(I194*H194,2)</f>
        <v>0</v>
      </c>
      <c r="K194" s="255" t="s">
        <v>3</v>
      </c>
      <c r="L194" s="259"/>
      <c r="M194" s="260" t="s">
        <v>3</v>
      </c>
      <c r="N194" s="261" t="s">
        <v>39</v>
      </c>
      <c r="O194" s="231">
        <v>0</v>
      </c>
      <c r="P194" s="231">
        <f>O194*H194</f>
        <v>0</v>
      </c>
      <c r="Q194" s="231">
        <v>1.95E-2</v>
      </c>
      <c r="R194" s="231">
        <f>Q194*H194</f>
        <v>9.7500000000000003E-2</v>
      </c>
      <c r="S194" s="231">
        <v>0</v>
      </c>
      <c r="T194" s="232">
        <f>S194*H194</f>
        <v>0</v>
      </c>
      <c r="AR194" s="233" t="s">
        <v>249</v>
      </c>
      <c r="AT194" s="233" t="s">
        <v>246</v>
      </c>
      <c r="AU194" s="233" t="s">
        <v>78</v>
      </c>
      <c r="AY194" s="104" t="s">
        <v>138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04" t="s">
        <v>76</v>
      </c>
      <c r="BK194" s="234">
        <f>ROUND(I194*H194,2)</f>
        <v>0</v>
      </c>
      <c r="BL194" s="104" t="s">
        <v>239</v>
      </c>
      <c r="BM194" s="233" t="s">
        <v>336</v>
      </c>
    </row>
    <row r="195" spans="2:65" s="117" customFormat="1" ht="28.8">
      <c r="B195" s="116"/>
      <c r="D195" s="240" t="s">
        <v>337</v>
      </c>
      <c r="F195" s="262" t="s">
        <v>338</v>
      </c>
      <c r="I195" s="267"/>
      <c r="L195" s="116"/>
      <c r="M195" s="237"/>
      <c r="T195" s="138"/>
      <c r="AT195" s="104" t="s">
        <v>337</v>
      </c>
      <c r="AU195" s="104" t="s">
        <v>78</v>
      </c>
    </row>
    <row r="196" spans="2:65" s="239" customFormat="1">
      <c r="B196" s="238"/>
      <c r="D196" s="240" t="s">
        <v>150</v>
      </c>
      <c r="E196" s="241" t="s">
        <v>3</v>
      </c>
      <c r="F196" s="242" t="s">
        <v>333</v>
      </c>
      <c r="H196" s="243">
        <v>5</v>
      </c>
      <c r="I196" s="268"/>
      <c r="L196" s="238"/>
      <c r="M196" s="244"/>
      <c r="T196" s="245"/>
      <c r="AT196" s="241" t="s">
        <v>150</v>
      </c>
      <c r="AU196" s="241" t="s">
        <v>78</v>
      </c>
      <c r="AV196" s="239" t="s">
        <v>78</v>
      </c>
      <c r="AW196" s="239" t="s">
        <v>29</v>
      </c>
      <c r="AX196" s="239" t="s">
        <v>76</v>
      </c>
      <c r="AY196" s="241" t="s">
        <v>138</v>
      </c>
    </row>
    <row r="197" spans="2:65" s="117" customFormat="1" ht="21.75" customHeight="1">
      <c r="B197" s="116"/>
      <c r="C197" s="223" t="s">
        <v>339</v>
      </c>
      <c r="D197" s="223" t="s">
        <v>141</v>
      </c>
      <c r="E197" s="224" t="s">
        <v>340</v>
      </c>
      <c r="F197" s="225" t="s">
        <v>341</v>
      </c>
      <c r="G197" s="226" t="s">
        <v>318</v>
      </c>
      <c r="H197" s="227">
        <v>5</v>
      </c>
      <c r="I197" s="99"/>
      <c r="J197" s="228">
        <f>ROUND(I197*H197,2)</f>
        <v>0</v>
      </c>
      <c r="K197" s="225" t="s">
        <v>145</v>
      </c>
      <c r="L197" s="116"/>
      <c r="M197" s="229" t="s">
        <v>3</v>
      </c>
      <c r="N197" s="230" t="s">
        <v>39</v>
      </c>
      <c r="O197" s="231">
        <v>2.9249999999999998</v>
      </c>
      <c r="P197" s="231">
        <f>O197*H197</f>
        <v>14.625</v>
      </c>
      <c r="Q197" s="231">
        <v>4.6999999999999999E-4</v>
      </c>
      <c r="R197" s="231">
        <f>Q197*H197</f>
        <v>2.3500000000000001E-3</v>
      </c>
      <c r="S197" s="231">
        <v>0</v>
      </c>
      <c r="T197" s="232">
        <f>S197*H197</f>
        <v>0</v>
      </c>
      <c r="AR197" s="233" t="s">
        <v>239</v>
      </c>
      <c r="AT197" s="233" t="s">
        <v>141</v>
      </c>
      <c r="AU197" s="233" t="s">
        <v>78</v>
      </c>
      <c r="AY197" s="104" t="s">
        <v>138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04" t="s">
        <v>76</v>
      </c>
      <c r="BK197" s="234">
        <f>ROUND(I197*H197,2)</f>
        <v>0</v>
      </c>
      <c r="BL197" s="104" t="s">
        <v>239</v>
      </c>
      <c r="BM197" s="233" t="s">
        <v>342</v>
      </c>
    </row>
    <row r="198" spans="2:65" s="117" customFormat="1">
      <c r="B198" s="116"/>
      <c r="D198" s="235" t="s">
        <v>148</v>
      </c>
      <c r="F198" s="236" t="s">
        <v>343</v>
      </c>
      <c r="I198" s="267"/>
      <c r="L198" s="116"/>
      <c r="M198" s="237"/>
      <c r="T198" s="138"/>
      <c r="AT198" s="104" t="s">
        <v>148</v>
      </c>
      <c r="AU198" s="104" t="s">
        <v>78</v>
      </c>
    </row>
    <row r="199" spans="2:65" s="239" customFormat="1">
      <c r="B199" s="238"/>
      <c r="D199" s="240" t="s">
        <v>150</v>
      </c>
      <c r="E199" s="241" t="s">
        <v>3</v>
      </c>
      <c r="F199" s="242" t="s">
        <v>333</v>
      </c>
      <c r="H199" s="243">
        <v>5</v>
      </c>
      <c r="I199" s="268"/>
      <c r="L199" s="238"/>
      <c r="M199" s="244"/>
      <c r="T199" s="245"/>
      <c r="AT199" s="241" t="s">
        <v>150</v>
      </c>
      <c r="AU199" s="241" t="s">
        <v>78</v>
      </c>
      <c r="AV199" s="239" t="s">
        <v>78</v>
      </c>
      <c r="AW199" s="239" t="s">
        <v>29</v>
      </c>
      <c r="AX199" s="239" t="s">
        <v>76</v>
      </c>
      <c r="AY199" s="241" t="s">
        <v>138</v>
      </c>
    </row>
    <row r="200" spans="2:65" s="117" customFormat="1" ht="21.75" customHeight="1">
      <c r="B200" s="116"/>
      <c r="C200" s="253" t="s">
        <v>344</v>
      </c>
      <c r="D200" s="253" t="s">
        <v>246</v>
      </c>
      <c r="E200" s="254" t="s">
        <v>345</v>
      </c>
      <c r="F200" s="255" t="s">
        <v>346</v>
      </c>
      <c r="G200" s="256" t="s">
        <v>318</v>
      </c>
      <c r="H200" s="257">
        <v>5</v>
      </c>
      <c r="I200" s="100"/>
      <c r="J200" s="258">
        <f>ROUND(I200*H200,2)</f>
        <v>0</v>
      </c>
      <c r="K200" s="255" t="s">
        <v>145</v>
      </c>
      <c r="L200" s="259"/>
      <c r="M200" s="260" t="s">
        <v>3</v>
      </c>
      <c r="N200" s="261" t="s">
        <v>39</v>
      </c>
      <c r="O200" s="231">
        <v>0</v>
      </c>
      <c r="P200" s="231">
        <f>O200*H200</f>
        <v>0</v>
      </c>
      <c r="Q200" s="231">
        <v>1.6E-2</v>
      </c>
      <c r="R200" s="231">
        <f>Q200*H200</f>
        <v>0.08</v>
      </c>
      <c r="S200" s="231">
        <v>0</v>
      </c>
      <c r="T200" s="232">
        <f>S200*H200</f>
        <v>0</v>
      </c>
      <c r="AR200" s="233" t="s">
        <v>249</v>
      </c>
      <c r="AT200" s="233" t="s">
        <v>246</v>
      </c>
      <c r="AU200" s="233" t="s">
        <v>78</v>
      </c>
      <c r="AY200" s="104" t="s">
        <v>138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04" t="s">
        <v>76</v>
      </c>
      <c r="BK200" s="234">
        <f>ROUND(I200*H200,2)</f>
        <v>0</v>
      </c>
      <c r="BL200" s="104" t="s">
        <v>239</v>
      </c>
      <c r="BM200" s="233" t="s">
        <v>347</v>
      </c>
    </row>
    <row r="201" spans="2:65" s="117" customFormat="1" ht="19.2">
      <c r="B201" s="116"/>
      <c r="D201" s="240" t="s">
        <v>337</v>
      </c>
      <c r="F201" s="262" t="s">
        <v>348</v>
      </c>
      <c r="I201" s="267"/>
      <c r="L201" s="116"/>
      <c r="M201" s="237"/>
      <c r="T201" s="138"/>
      <c r="AT201" s="104" t="s">
        <v>337</v>
      </c>
      <c r="AU201" s="104" t="s">
        <v>78</v>
      </c>
    </row>
    <row r="202" spans="2:65" s="239" customFormat="1">
      <c r="B202" s="238"/>
      <c r="D202" s="240" t="s">
        <v>150</v>
      </c>
      <c r="E202" s="241" t="s">
        <v>3</v>
      </c>
      <c r="F202" s="242" t="s">
        <v>333</v>
      </c>
      <c r="H202" s="243">
        <v>5</v>
      </c>
      <c r="I202" s="268"/>
      <c r="L202" s="238"/>
      <c r="M202" s="244"/>
      <c r="T202" s="245"/>
      <c r="AT202" s="241" t="s">
        <v>150</v>
      </c>
      <c r="AU202" s="241" t="s">
        <v>78</v>
      </c>
      <c r="AV202" s="239" t="s">
        <v>78</v>
      </c>
      <c r="AW202" s="239" t="s">
        <v>29</v>
      </c>
      <c r="AX202" s="239" t="s">
        <v>76</v>
      </c>
      <c r="AY202" s="241" t="s">
        <v>138</v>
      </c>
    </row>
    <row r="203" spans="2:65" s="117" customFormat="1" ht="33" customHeight="1">
      <c r="B203" s="116"/>
      <c r="C203" s="223" t="s">
        <v>349</v>
      </c>
      <c r="D203" s="223" t="s">
        <v>141</v>
      </c>
      <c r="E203" s="224" t="s">
        <v>350</v>
      </c>
      <c r="F203" s="225" t="s">
        <v>351</v>
      </c>
      <c r="G203" s="226" t="s">
        <v>200</v>
      </c>
      <c r="H203" s="227">
        <v>0.18</v>
      </c>
      <c r="I203" s="99"/>
      <c r="J203" s="228">
        <f>ROUND(I203*H203,2)</f>
        <v>0</v>
      </c>
      <c r="K203" s="225" t="s">
        <v>145</v>
      </c>
      <c r="L203" s="116"/>
      <c r="M203" s="229" t="s">
        <v>3</v>
      </c>
      <c r="N203" s="230" t="s">
        <v>39</v>
      </c>
      <c r="O203" s="231">
        <v>7.1479999999999997</v>
      </c>
      <c r="P203" s="231">
        <f>O203*H203</f>
        <v>1.28664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AR203" s="233" t="s">
        <v>239</v>
      </c>
      <c r="AT203" s="233" t="s">
        <v>141</v>
      </c>
      <c r="AU203" s="233" t="s">
        <v>78</v>
      </c>
      <c r="AY203" s="104" t="s">
        <v>138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04" t="s">
        <v>76</v>
      </c>
      <c r="BK203" s="234">
        <f>ROUND(I203*H203,2)</f>
        <v>0</v>
      </c>
      <c r="BL203" s="104" t="s">
        <v>239</v>
      </c>
      <c r="BM203" s="233" t="s">
        <v>352</v>
      </c>
    </row>
    <row r="204" spans="2:65" s="117" customFormat="1">
      <c r="B204" s="116"/>
      <c r="D204" s="235" t="s">
        <v>148</v>
      </c>
      <c r="F204" s="236" t="s">
        <v>353</v>
      </c>
      <c r="I204" s="267"/>
      <c r="L204" s="116"/>
      <c r="M204" s="237"/>
      <c r="T204" s="138"/>
      <c r="AT204" s="104" t="s">
        <v>148</v>
      </c>
      <c r="AU204" s="104" t="s">
        <v>78</v>
      </c>
    </row>
    <row r="205" spans="2:65" s="212" customFormat="1" ht="22.8" customHeight="1">
      <c r="B205" s="211"/>
      <c r="D205" s="213" t="s">
        <v>67</v>
      </c>
      <c r="E205" s="221" t="s">
        <v>354</v>
      </c>
      <c r="F205" s="221" t="s">
        <v>355</v>
      </c>
      <c r="I205" s="270"/>
      <c r="J205" s="222">
        <f>BK205</f>
        <v>0</v>
      </c>
      <c r="L205" s="211"/>
      <c r="M205" s="216"/>
      <c r="P205" s="217">
        <f>P206</f>
        <v>10.29</v>
      </c>
      <c r="R205" s="217">
        <f>R206</f>
        <v>0</v>
      </c>
      <c r="T205" s="218">
        <f>T206</f>
        <v>0</v>
      </c>
      <c r="AR205" s="213" t="s">
        <v>78</v>
      </c>
      <c r="AT205" s="219" t="s">
        <v>67</v>
      </c>
      <c r="AU205" s="219" t="s">
        <v>76</v>
      </c>
      <c r="AY205" s="213" t="s">
        <v>138</v>
      </c>
      <c r="BK205" s="220">
        <f>BK206</f>
        <v>0</v>
      </c>
    </row>
    <row r="206" spans="2:65" s="117" customFormat="1" ht="16.5" customHeight="1">
      <c r="B206" s="116"/>
      <c r="C206" s="223" t="s">
        <v>356</v>
      </c>
      <c r="D206" s="223" t="s">
        <v>141</v>
      </c>
      <c r="E206" s="224" t="s">
        <v>357</v>
      </c>
      <c r="F206" s="225" t="s">
        <v>358</v>
      </c>
      <c r="G206" s="226" t="s">
        <v>318</v>
      </c>
      <c r="H206" s="227">
        <v>1</v>
      </c>
      <c r="I206" s="99"/>
      <c r="J206" s="228">
        <f>ROUND(I206*H206,2)</f>
        <v>0</v>
      </c>
      <c r="K206" s="225" t="s">
        <v>3</v>
      </c>
      <c r="L206" s="116"/>
      <c r="M206" s="229" t="s">
        <v>3</v>
      </c>
      <c r="N206" s="230" t="s">
        <v>39</v>
      </c>
      <c r="O206" s="231">
        <v>10.29</v>
      </c>
      <c r="P206" s="231">
        <f>O206*H206</f>
        <v>10.29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AR206" s="233" t="s">
        <v>239</v>
      </c>
      <c r="AT206" s="233" t="s">
        <v>141</v>
      </c>
      <c r="AU206" s="233" t="s">
        <v>78</v>
      </c>
      <c r="AY206" s="104" t="s">
        <v>138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04" t="s">
        <v>76</v>
      </c>
      <c r="BK206" s="234">
        <f>ROUND(I206*H206,2)</f>
        <v>0</v>
      </c>
      <c r="BL206" s="104" t="s">
        <v>239</v>
      </c>
      <c r="BM206" s="233" t="s">
        <v>359</v>
      </c>
    </row>
    <row r="207" spans="2:65" s="212" customFormat="1" ht="22.8" customHeight="1">
      <c r="B207" s="211"/>
      <c r="D207" s="213" t="s">
        <v>67</v>
      </c>
      <c r="E207" s="221" t="s">
        <v>360</v>
      </c>
      <c r="F207" s="221" t="s">
        <v>361</v>
      </c>
      <c r="I207" s="270"/>
      <c r="J207" s="222">
        <f>BK207</f>
        <v>0</v>
      </c>
      <c r="L207" s="211"/>
      <c r="M207" s="216"/>
      <c r="P207" s="217">
        <f>SUM(P208:P252)</f>
        <v>86.76597799999999</v>
      </c>
      <c r="R207" s="217">
        <f>SUM(R208:R252)</f>
        <v>0.65778514999999982</v>
      </c>
      <c r="T207" s="218">
        <f>SUM(T208:T252)</f>
        <v>0.2207085</v>
      </c>
      <c r="AR207" s="213" t="s">
        <v>78</v>
      </c>
      <c r="AT207" s="219" t="s">
        <v>67</v>
      </c>
      <c r="AU207" s="219" t="s">
        <v>76</v>
      </c>
      <c r="AY207" s="213" t="s">
        <v>138</v>
      </c>
      <c r="BK207" s="220">
        <f>SUM(BK208:BK252)</f>
        <v>0</v>
      </c>
    </row>
    <row r="208" spans="2:65" s="117" customFormat="1" ht="21.75" customHeight="1">
      <c r="B208" s="116"/>
      <c r="C208" s="223" t="s">
        <v>362</v>
      </c>
      <c r="D208" s="223" t="s">
        <v>141</v>
      </c>
      <c r="E208" s="224" t="s">
        <v>363</v>
      </c>
      <c r="F208" s="225" t="s">
        <v>364</v>
      </c>
      <c r="G208" s="226" t="s">
        <v>144</v>
      </c>
      <c r="H208" s="227">
        <v>65.3</v>
      </c>
      <c r="I208" s="99"/>
      <c r="J208" s="228">
        <f>ROUND(I208*H208,2)</f>
        <v>0</v>
      </c>
      <c r="K208" s="225" t="s">
        <v>145</v>
      </c>
      <c r="L208" s="116"/>
      <c r="M208" s="229" t="s">
        <v>3</v>
      </c>
      <c r="N208" s="230" t="s">
        <v>39</v>
      </c>
      <c r="O208" s="231">
        <v>7.0000000000000007E-2</v>
      </c>
      <c r="P208" s="231">
        <f>O208*H208</f>
        <v>4.5710000000000006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AR208" s="233" t="s">
        <v>239</v>
      </c>
      <c r="AT208" s="233" t="s">
        <v>141</v>
      </c>
      <c r="AU208" s="233" t="s">
        <v>78</v>
      </c>
      <c r="AY208" s="104" t="s">
        <v>138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04" t="s">
        <v>76</v>
      </c>
      <c r="BK208" s="234">
        <f>ROUND(I208*H208,2)</f>
        <v>0</v>
      </c>
      <c r="BL208" s="104" t="s">
        <v>239</v>
      </c>
      <c r="BM208" s="233" t="s">
        <v>365</v>
      </c>
    </row>
    <row r="209" spans="2:65" s="117" customFormat="1">
      <c r="B209" s="116"/>
      <c r="D209" s="235" t="s">
        <v>148</v>
      </c>
      <c r="F209" s="236" t="s">
        <v>366</v>
      </c>
      <c r="I209" s="267"/>
      <c r="L209" s="116"/>
      <c r="M209" s="237"/>
      <c r="T209" s="138"/>
      <c r="AT209" s="104" t="s">
        <v>148</v>
      </c>
      <c r="AU209" s="104" t="s">
        <v>78</v>
      </c>
    </row>
    <row r="210" spans="2:65" s="239" customFormat="1">
      <c r="B210" s="238"/>
      <c r="D210" s="240" t="s">
        <v>150</v>
      </c>
      <c r="E210" s="241" t="s">
        <v>3</v>
      </c>
      <c r="F210" s="242" t="s">
        <v>297</v>
      </c>
      <c r="H210" s="243">
        <v>65.3</v>
      </c>
      <c r="I210" s="268"/>
      <c r="L210" s="238"/>
      <c r="M210" s="244"/>
      <c r="T210" s="245"/>
      <c r="AT210" s="241" t="s">
        <v>150</v>
      </c>
      <c r="AU210" s="241" t="s">
        <v>78</v>
      </c>
      <c r="AV210" s="239" t="s">
        <v>78</v>
      </c>
      <c r="AW210" s="239" t="s">
        <v>29</v>
      </c>
      <c r="AX210" s="239" t="s">
        <v>76</v>
      </c>
      <c r="AY210" s="241" t="s">
        <v>138</v>
      </c>
    </row>
    <row r="211" spans="2:65" s="117" customFormat="1" ht="24.15" customHeight="1">
      <c r="B211" s="116"/>
      <c r="C211" s="223" t="s">
        <v>367</v>
      </c>
      <c r="D211" s="223" t="s">
        <v>141</v>
      </c>
      <c r="E211" s="224" t="s">
        <v>368</v>
      </c>
      <c r="F211" s="225" t="s">
        <v>369</v>
      </c>
      <c r="G211" s="226" t="s">
        <v>144</v>
      </c>
      <c r="H211" s="227">
        <v>65.3</v>
      </c>
      <c r="I211" s="99"/>
      <c r="J211" s="228">
        <f>ROUND(I211*H211,2)</f>
        <v>0</v>
      </c>
      <c r="K211" s="225" t="s">
        <v>145</v>
      </c>
      <c r="L211" s="116"/>
      <c r="M211" s="229" t="s">
        <v>3</v>
      </c>
      <c r="N211" s="230" t="s">
        <v>39</v>
      </c>
      <c r="O211" s="231">
        <v>0.14599999999999999</v>
      </c>
      <c r="P211" s="231">
        <f>O211*H211</f>
        <v>9.5337999999999994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AR211" s="233" t="s">
        <v>239</v>
      </c>
      <c r="AT211" s="233" t="s">
        <v>141</v>
      </c>
      <c r="AU211" s="233" t="s">
        <v>78</v>
      </c>
      <c r="AY211" s="104" t="s">
        <v>138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04" t="s">
        <v>76</v>
      </c>
      <c r="BK211" s="234">
        <f>ROUND(I211*H211,2)</f>
        <v>0</v>
      </c>
      <c r="BL211" s="104" t="s">
        <v>239</v>
      </c>
      <c r="BM211" s="233" t="s">
        <v>370</v>
      </c>
    </row>
    <row r="212" spans="2:65" s="117" customFormat="1">
      <c r="B212" s="116"/>
      <c r="D212" s="235" t="s">
        <v>148</v>
      </c>
      <c r="F212" s="236" t="s">
        <v>371</v>
      </c>
      <c r="I212" s="267"/>
      <c r="L212" s="116"/>
      <c r="M212" s="237"/>
      <c r="T212" s="138"/>
      <c r="AT212" s="104" t="s">
        <v>148</v>
      </c>
      <c r="AU212" s="104" t="s">
        <v>78</v>
      </c>
    </row>
    <row r="213" spans="2:65" s="239" customFormat="1">
      <c r="B213" s="238"/>
      <c r="D213" s="240" t="s">
        <v>150</v>
      </c>
      <c r="E213" s="241" t="s">
        <v>3</v>
      </c>
      <c r="F213" s="242" t="s">
        <v>297</v>
      </c>
      <c r="H213" s="243">
        <v>65.3</v>
      </c>
      <c r="I213" s="268"/>
      <c r="L213" s="238"/>
      <c r="M213" s="244"/>
      <c r="T213" s="245"/>
      <c r="AT213" s="241" t="s">
        <v>150</v>
      </c>
      <c r="AU213" s="241" t="s">
        <v>78</v>
      </c>
      <c r="AV213" s="239" t="s">
        <v>78</v>
      </c>
      <c r="AW213" s="239" t="s">
        <v>29</v>
      </c>
      <c r="AX213" s="239" t="s">
        <v>76</v>
      </c>
      <c r="AY213" s="241" t="s">
        <v>138</v>
      </c>
    </row>
    <row r="214" spans="2:65" s="117" customFormat="1" ht="16.5" customHeight="1">
      <c r="B214" s="116"/>
      <c r="C214" s="223" t="s">
        <v>372</v>
      </c>
      <c r="D214" s="223" t="s">
        <v>141</v>
      </c>
      <c r="E214" s="224" t="s">
        <v>373</v>
      </c>
      <c r="F214" s="225" t="s">
        <v>374</v>
      </c>
      <c r="G214" s="226" t="s">
        <v>144</v>
      </c>
      <c r="H214" s="227">
        <v>65.3</v>
      </c>
      <c r="I214" s="99"/>
      <c r="J214" s="228">
        <f>ROUND(I214*H214,2)</f>
        <v>0</v>
      </c>
      <c r="K214" s="225" t="s">
        <v>145</v>
      </c>
      <c r="L214" s="116"/>
      <c r="M214" s="229" t="s">
        <v>3</v>
      </c>
      <c r="N214" s="230" t="s">
        <v>39</v>
      </c>
      <c r="O214" s="231">
        <v>2.4E-2</v>
      </c>
      <c r="P214" s="231">
        <f>O214*H214</f>
        <v>1.5671999999999999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AR214" s="233" t="s">
        <v>239</v>
      </c>
      <c r="AT214" s="233" t="s">
        <v>141</v>
      </c>
      <c r="AU214" s="233" t="s">
        <v>78</v>
      </c>
      <c r="AY214" s="104" t="s">
        <v>138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04" t="s">
        <v>76</v>
      </c>
      <c r="BK214" s="234">
        <f>ROUND(I214*H214,2)</f>
        <v>0</v>
      </c>
      <c r="BL214" s="104" t="s">
        <v>239</v>
      </c>
      <c r="BM214" s="233" t="s">
        <v>375</v>
      </c>
    </row>
    <row r="215" spans="2:65" s="117" customFormat="1">
      <c r="B215" s="116"/>
      <c r="D215" s="235" t="s">
        <v>148</v>
      </c>
      <c r="F215" s="236" t="s">
        <v>376</v>
      </c>
      <c r="I215" s="267"/>
      <c r="L215" s="116"/>
      <c r="M215" s="237"/>
      <c r="T215" s="138"/>
      <c r="AT215" s="104" t="s">
        <v>148</v>
      </c>
      <c r="AU215" s="104" t="s">
        <v>78</v>
      </c>
    </row>
    <row r="216" spans="2:65" s="239" customFormat="1">
      <c r="B216" s="238"/>
      <c r="D216" s="240" t="s">
        <v>150</v>
      </c>
      <c r="E216" s="241" t="s">
        <v>3</v>
      </c>
      <c r="F216" s="242" t="s">
        <v>297</v>
      </c>
      <c r="H216" s="243">
        <v>65.3</v>
      </c>
      <c r="I216" s="268"/>
      <c r="L216" s="238"/>
      <c r="M216" s="244"/>
      <c r="T216" s="245"/>
      <c r="AT216" s="241" t="s">
        <v>150</v>
      </c>
      <c r="AU216" s="241" t="s">
        <v>78</v>
      </c>
      <c r="AV216" s="239" t="s">
        <v>78</v>
      </c>
      <c r="AW216" s="239" t="s">
        <v>29</v>
      </c>
      <c r="AX216" s="239" t="s">
        <v>76</v>
      </c>
      <c r="AY216" s="241" t="s">
        <v>138</v>
      </c>
    </row>
    <row r="217" spans="2:65" s="117" customFormat="1" ht="16.5" customHeight="1">
      <c r="B217" s="116"/>
      <c r="C217" s="223" t="s">
        <v>377</v>
      </c>
      <c r="D217" s="223" t="s">
        <v>141</v>
      </c>
      <c r="E217" s="224" t="s">
        <v>378</v>
      </c>
      <c r="F217" s="225" t="s">
        <v>379</v>
      </c>
      <c r="G217" s="226" t="s">
        <v>144</v>
      </c>
      <c r="H217" s="227">
        <v>65.3</v>
      </c>
      <c r="I217" s="99"/>
      <c r="J217" s="228">
        <f>ROUND(I217*H217,2)</f>
        <v>0</v>
      </c>
      <c r="K217" s="225" t="s">
        <v>145</v>
      </c>
      <c r="L217" s="116"/>
      <c r="M217" s="229" t="s">
        <v>3</v>
      </c>
      <c r="N217" s="230" t="s">
        <v>39</v>
      </c>
      <c r="O217" s="231">
        <v>5.8000000000000003E-2</v>
      </c>
      <c r="P217" s="231">
        <f>O217*H217</f>
        <v>3.7873999999999999</v>
      </c>
      <c r="Q217" s="231">
        <v>3.0000000000000001E-5</v>
      </c>
      <c r="R217" s="231">
        <f>Q217*H217</f>
        <v>1.9589999999999998E-3</v>
      </c>
      <c r="S217" s="231">
        <v>0</v>
      </c>
      <c r="T217" s="232">
        <f>S217*H217</f>
        <v>0</v>
      </c>
      <c r="AR217" s="233" t="s">
        <v>239</v>
      </c>
      <c r="AT217" s="233" t="s">
        <v>141</v>
      </c>
      <c r="AU217" s="233" t="s">
        <v>78</v>
      </c>
      <c r="AY217" s="104" t="s">
        <v>138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04" t="s">
        <v>76</v>
      </c>
      <c r="BK217" s="234">
        <f>ROUND(I217*H217,2)</f>
        <v>0</v>
      </c>
      <c r="BL217" s="104" t="s">
        <v>239</v>
      </c>
      <c r="BM217" s="233" t="s">
        <v>380</v>
      </c>
    </row>
    <row r="218" spans="2:65" s="117" customFormat="1">
      <c r="B218" s="116"/>
      <c r="D218" s="235" t="s">
        <v>148</v>
      </c>
      <c r="F218" s="236" t="s">
        <v>381</v>
      </c>
      <c r="I218" s="267"/>
      <c r="L218" s="116"/>
      <c r="M218" s="237"/>
      <c r="T218" s="138"/>
      <c r="AT218" s="104" t="s">
        <v>148</v>
      </c>
      <c r="AU218" s="104" t="s">
        <v>78</v>
      </c>
    </row>
    <row r="219" spans="2:65" s="239" customFormat="1">
      <c r="B219" s="238"/>
      <c r="D219" s="240" t="s">
        <v>150</v>
      </c>
      <c r="E219" s="241" t="s">
        <v>3</v>
      </c>
      <c r="F219" s="242" t="s">
        <v>297</v>
      </c>
      <c r="H219" s="243">
        <v>65.3</v>
      </c>
      <c r="I219" s="268"/>
      <c r="L219" s="238"/>
      <c r="M219" s="244"/>
      <c r="T219" s="245"/>
      <c r="AT219" s="241" t="s">
        <v>150</v>
      </c>
      <c r="AU219" s="241" t="s">
        <v>78</v>
      </c>
      <c r="AV219" s="239" t="s">
        <v>78</v>
      </c>
      <c r="AW219" s="239" t="s">
        <v>29</v>
      </c>
      <c r="AX219" s="239" t="s">
        <v>76</v>
      </c>
      <c r="AY219" s="241" t="s">
        <v>138</v>
      </c>
    </row>
    <row r="220" spans="2:65" s="117" customFormat="1" ht="24.15" customHeight="1">
      <c r="B220" s="116"/>
      <c r="C220" s="223" t="s">
        <v>382</v>
      </c>
      <c r="D220" s="223" t="s">
        <v>141</v>
      </c>
      <c r="E220" s="224" t="s">
        <v>383</v>
      </c>
      <c r="F220" s="225" t="s">
        <v>384</v>
      </c>
      <c r="G220" s="226" t="s">
        <v>144</v>
      </c>
      <c r="H220" s="227">
        <v>65.3</v>
      </c>
      <c r="I220" s="99"/>
      <c r="J220" s="228">
        <f>ROUND(I220*H220,2)</f>
        <v>0</v>
      </c>
      <c r="K220" s="225" t="s">
        <v>145</v>
      </c>
      <c r="L220" s="116"/>
      <c r="M220" s="229" t="s">
        <v>3</v>
      </c>
      <c r="N220" s="230" t="s">
        <v>39</v>
      </c>
      <c r="O220" s="231">
        <v>0.245</v>
      </c>
      <c r="P220" s="231">
        <f>O220*H220</f>
        <v>15.998499999999998</v>
      </c>
      <c r="Q220" s="231">
        <v>7.4999999999999997E-3</v>
      </c>
      <c r="R220" s="231">
        <f>Q220*H220</f>
        <v>0.48974999999999996</v>
      </c>
      <c r="S220" s="231">
        <v>0</v>
      </c>
      <c r="T220" s="232">
        <f>S220*H220</f>
        <v>0</v>
      </c>
      <c r="AR220" s="233" t="s">
        <v>239</v>
      </c>
      <c r="AT220" s="233" t="s">
        <v>141</v>
      </c>
      <c r="AU220" s="233" t="s">
        <v>78</v>
      </c>
      <c r="AY220" s="104" t="s">
        <v>138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04" t="s">
        <v>76</v>
      </c>
      <c r="BK220" s="234">
        <f>ROUND(I220*H220,2)</f>
        <v>0</v>
      </c>
      <c r="BL220" s="104" t="s">
        <v>239</v>
      </c>
      <c r="BM220" s="233" t="s">
        <v>385</v>
      </c>
    </row>
    <row r="221" spans="2:65" s="117" customFormat="1">
      <c r="B221" s="116"/>
      <c r="D221" s="235" t="s">
        <v>148</v>
      </c>
      <c r="F221" s="236" t="s">
        <v>386</v>
      </c>
      <c r="I221" s="267"/>
      <c r="L221" s="116"/>
      <c r="M221" s="237"/>
      <c r="T221" s="138"/>
      <c r="AT221" s="104" t="s">
        <v>148</v>
      </c>
      <c r="AU221" s="104" t="s">
        <v>78</v>
      </c>
    </row>
    <row r="222" spans="2:65" s="239" customFormat="1">
      <c r="B222" s="238"/>
      <c r="D222" s="240" t="s">
        <v>150</v>
      </c>
      <c r="E222" s="241" t="s">
        <v>3</v>
      </c>
      <c r="F222" s="242" t="s">
        <v>297</v>
      </c>
      <c r="H222" s="243">
        <v>65.3</v>
      </c>
      <c r="I222" s="268"/>
      <c r="L222" s="238"/>
      <c r="M222" s="244"/>
      <c r="T222" s="245"/>
      <c r="AT222" s="241" t="s">
        <v>150</v>
      </c>
      <c r="AU222" s="241" t="s">
        <v>78</v>
      </c>
      <c r="AV222" s="239" t="s">
        <v>78</v>
      </c>
      <c r="AW222" s="239" t="s">
        <v>29</v>
      </c>
      <c r="AX222" s="239" t="s">
        <v>76</v>
      </c>
      <c r="AY222" s="241" t="s">
        <v>138</v>
      </c>
    </row>
    <row r="223" spans="2:65" s="117" customFormat="1" ht="16.5" customHeight="1">
      <c r="B223" s="116"/>
      <c r="C223" s="223" t="s">
        <v>387</v>
      </c>
      <c r="D223" s="223" t="s">
        <v>141</v>
      </c>
      <c r="E223" s="224" t="s">
        <v>388</v>
      </c>
      <c r="F223" s="225" t="s">
        <v>389</v>
      </c>
      <c r="G223" s="226" t="s">
        <v>144</v>
      </c>
      <c r="H223" s="227">
        <v>64.701999999999998</v>
      </c>
      <c r="I223" s="99"/>
      <c r="J223" s="228">
        <f>ROUND(I223*H223,2)</f>
        <v>0</v>
      </c>
      <c r="K223" s="225" t="s">
        <v>145</v>
      </c>
      <c r="L223" s="116"/>
      <c r="M223" s="229" t="s">
        <v>3</v>
      </c>
      <c r="N223" s="230" t="s">
        <v>39</v>
      </c>
      <c r="O223" s="231">
        <v>0.255</v>
      </c>
      <c r="P223" s="231">
        <f>O223*H223</f>
        <v>16.499009999999998</v>
      </c>
      <c r="Q223" s="231">
        <v>0</v>
      </c>
      <c r="R223" s="231">
        <f>Q223*H223</f>
        <v>0</v>
      </c>
      <c r="S223" s="231">
        <v>3.0000000000000001E-3</v>
      </c>
      <c r="T223" s="232">
        <f>S223*H223</f>
        <v>0.194106</v>
      </c>
      <c r="AR223" s="233" t="s">
        <v>239</v>
      </c>
      <c r="AT223" s="233" t="s">
        <v>141</v>
      </c>
      <c r="AU223" s="233" t="s">
        <v>78</v>
      </c>
      <c r="AY223" s="104" t="s">
        <v>138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04" t="s">
        <v>76</v>
      </c>
      <c r="BK223" s="234">
        <f>ROUND(I223*H223,2)</f>
        <v>0</v>
      </c>
      <c r="BL223" s="104" t="s">
        <v>239</v>
      </c>
      <c r="BM223" s="233" t="s">
        <v>390</v>
      </c>
    </row>
    <row r="224" spans="2:65" s="117" customFormat="1">
      <c r="B224" s="116"/>
      <c r="D224" s="235" t="s">
        <v>148</v>
      </c>
      <c r="F224" s="236" t="s">
        <v>391</v>
      </c>
      <c r="I224" s="267"/>
      <c r="L224" s="116"/>
      <c r="M224" s="237"/>
      <c r="T224" s="138"/>
      <c r="AT224" s="104" t="s">
        <v>148</v>
      </c>
      <c r="AU224" s="104" t="s">
        <v>78</v>
      </c>
    </row>
    <row r="225" spans="2:65" s="239" customFormat="1">
      <c r="B225" s="238"/>
      <c r="D225" s="240" t="s">
        <v>150</v>
      </c>
      <c r="E225" s="241" t="s">
        <v>3</v>
      </c>
      <c r="F225" s="242" t="s">
        <v>392</v>
      </c>
      <c r="H225" s="243">
        <v>64.701999999999998</v>
      </c>
      <c r="I225" s="268"/>
      <c r="L225" s="238"/>
      <c r="M225" s="244"/>
      <c r="T225" s="245"/>
      <c r="AT225" s="241" t="s">
        <v>150</v>
      </c>
      <c r="AU225" s="241" t="s">
        <v>78</v>
      </c>
      <c r="AV225" s="239" t="s">
        <v>78</v>
      </c>
      <c r="AW225" s="239" t="s">
        <v>29</v>
      </c>
      <c r="AX225" s="239" t="s">
        <v>76</v>
      </c>
      <c r="AY225" s="241" t="s">
        <v>138</v>
      </c>
    </row>
    <row r="226" spans="2:65" s="117" customFormat="1" ht="16.5" customHeight="1">
      <c r="B226" s="116"/>
      <c r="C226" s="223" t="s">
        <v>393</v>
      </c>
      <c r="D226" s="223" t="s">
        <v>141</v>
      </c>
      <c r="E226" s="224" t="s">
        <v>394</v>
      </c>
      <c r="F226" s="225" t="s">
        <v>395</v>
      </c>
      <c r="G226" s="226" t="s">
        <v>144</v>
      </c>
      <c r="H226" s="227">
        <v>65.3</v>
      </c>
      <c r="I226" s="99"/>
      <c r="J226" s="228">
        <f>ROUND(I226*H226,2)</f>
        <v>0</v>
      </c>
      <c r="K226" s="225" t="s">
        <v>145</v>
      </c>
      <c r="L226" s="116"/>
      <c r="M226" s="229" t="s">
        <v>3</v>
      </c>
      <c r="N226" s="230" t="s">
        <v>39</v>
      </c>
      <c r="O226" s="231">
        <v>0.219</v>
      </c>
      <c r="P226" s="231">
        <f>O226*H226</f>
        <v>14.300699999999999</v>
      </c>
      <c r="Q226" s="231">
        <v>5.0000000000000001E-4</v>
      </c>
      <c r="R226" s="231">
        <f>Q226*H226</f>
        <v>3.2649999999999998E-2</v>
      </c>
      <c r="S226" s="231">
        <v>0</v>
      </c>
      <c r="T226" s="232">
        <f>S226*H226</f>
        <v>0</v>
      </c>
      <c r="AR226" s="233" t="s">
        <v>239</v>
      </c>
      <c r="AT226" s="233" t="s">
        <v>141</v>
      </c>
      <c r="AU226" s="233" t="s">
        <v>78</v>
      </c>
      <c r="AY226" s="104" t="s">
        <v>138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04" t="s">
        <v>76</v>
      </c>
      <c r="BK226" s="234">
        <f>ROUND(I226*H226,2)</f>
        <v>0</v>
      </c>
      <c r="BL226" s="104" t="s">
        <v>239</v>
      </c>
      <c r="BM226" s="233" t="s">
        <v>396</v>
      </c>
    </row>
    <row r="227" spans="2:65" s="117" customFormat="1">
      <c r="B227" s="116"/>
      <c r="D227" s="235" t="s">
        <v>148</v>
      </c>
      <c r="F227" s="236" t="s">
        <v>397</v>
      </c>
      <c r="I227" s="267"/>
      <c r="L227" s="116"/>
      <c r="M227" s="237"/>
      <c r="T227" s="138"/>
      <c r="AT227" s="104" t="s">
        <v>148</v>
      </c>
      <c r="AU227" s="104" t="s">
        <v>78</v>
      </c>
    </row>
    <row r="228" spans="2:65" s="239" customFormat="1">
      <c r="B228" s="238"/>
      <c r="D228" s="240" t="s">
        <v>150</v>
      </c>
      <c r="E228" s="241" t="s">
        <v>3</v>
      </c>
      <c r="F228" s="242" t="s">
        <v>398</v>
      </c>
      <c r="H228" s="243">
        <v>65.3</v>
      </c>
      <c r="I228" s="268"/>
      <c r="L228" s="238"/>
      <c r="M228" s="244"/>
      <c r="T228" s="245"/>
      <c r="AT228" s="241" t="s">
        <v>150</v>
      </c>
      <c r="AU228" s="241" t="s">
        <v>78</v>
      </c>
      <c r="AV228" s="239" t="s">
        <v>78</v>
      </c>
      <c r="AW228" s="239" t="s">
        <v>29</v>
      </c>
      <c r="AX228" s="239" t="s">
        <v>76</v>
      </c>
      <c r="AY228" s="241" t="s">
        <v>138</v>
      </c>
    </row>
    <row r="229" spans="2:65" s="117" customFormat="1" ht="24.15" customHeight="1">
      <c r="B229" s="116"/>
      <c r="C229" s="253" t="s">
        <v>399</v>
      </c>
      <c r="D229" s="253" t="s">
        <v>246</v>
      </c>
      <c r="E229" s="254" t="s">
        <v>400</v>
      </c>
      <c r="F229" s="255" t="s">
        <v>401</v>
      </c>
      <c r="G229" s="256" t="s">
        <v>144</v>
      </c>
      <c r="H229" s="257">
        <v>71.83</v>
      </c>
      <c r="I229" s="100"/>
      <c r="J229" s="258">
        <f>ROUND(I229*H229,2)</f>
        <v>0</v>
      </c>
      <c r="K229" s="255" t="s">
        <v>145</v>
      </c>
      <c r="L229" s="259"/>
      <c r="M229" s="260" t="s">
        <v>3</v>
      </c>
      <c r="N229" s="261" t="s">
        <v>39</v>
      </c>
      <c r="O229" s="231">
        <v>0</v>
      </c>
      <c r="P229" s="231">
        <f>O229*H229</f>
        <v>0</v>
      </c>
      <c r="Q229" s="231">
        <v>1.6999999999999999E-3</v>
      </c>
      <c r="R229" s="231">
        <f>Q229*H229</f>
        <v>0.12211099999999998</v>
      </c>
      <c r="S229" s="231">
        <v>0</v>
      </c>
      <c r="T229" s="232">
        <f>S229*H229</f>
        <v>0</v>
      </c>
      <c r="AR229" s="233" t="s">
        <v>249</v>
      </c>
      <c r="AT229" s="233" t="s">
        <v>246</v>
      </c>
      <c r="AU229" s="233" t="s">
        <v>78</v>
      </c>
      <c r="AY229" s="104" t="s">
        <v>138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04" t="s">
        <v>76</v>
      </c>
      <c r="BK229" s="234">
        <f>ROUND(I229*H229,2)</f>
        <v>0</v>
      </c>
      <c r="BL229" s="104" t="s">
        <v>239</v>
      </c>
      <c r="BM229" s="233" t="s">
        <v>402</v>
      </c>
    </row>
    <row r="230" spans="2:65" s="239" customFormat="1">
      <c r="B230" s="238"/>
      <c r="D230" s="240" t="s">
        <v>150</v>
      </c>
      <c r="F230" s="242" t="s">
        <v>403</v>
      </c>
      <c r="H230" s="243">
        <v>71.83</v>
      </c>
      <c r="I230" s="268"/>
      <c r="L230" s="238"/>
      <c r="M230" s="244"/>
      <c r="T230" s="245"/>
      <c r="AT230" s="241" t="s">
        <v>150</v>
      </c>
      <c r="AU230" s="241" t="s">
        <v>78</v>
      </c>
      <c r="AV230" s="239" t="s">
        <v>78</v>
      </c>
      <c r="AW230" s="239" t="s">
        <v>4</v>
      </c>
      <c r="AX230" s="239" t="s">
        <v>76</v>
      </c>
      <c r="AY230" s="241" t="s">
        <v>138</v>
      </c>
    </row>
    <row r="231" spans="2:65" s="117" customFormat="1" ht="16.5" customHeight="1">
      <c r="B231" s="116"/>
      <c r="C231" s="223" t="s">
        <v>404</v>
      </c>
      <c r="D231" s="223" t="s">
        <v>141</v>
      </c>
      <c r="E231" s="224" t="s">
        <v>405</v>
      </c>
      <c r="F231" s="225" t="s">
        <v>406</v>
      </c>
      <c r="G231" s="226" t="s">
        <v>282</v>
      </c>
      <c r="H231" s="227">
        <v>79.174999999999997</v>
      </c>
      <c r="I231" s="99"/>
      <c r="J231" s="228">
        <f>ROUND(I231*H231,2)</f>
        <v>0</v>
      </c>
      <c r="K231" s="225" t="s">
        <v>145</v>
      </c>
      <c r="L231" s="116"/>
      <c r="M231" s="229" t="s">
        <v>3</v>
      </c>
      <c r="N231" s="230" t="s">
        <v>39</v>
      </c>
      <c r="O231" s="231">
        <v>0.18099999999999999</v>
      </c>
      <c r="P231" s="231">
        <f>O231*H231</f>
        <v>14.330674999999999</v>
      </c>
      <c r="Q231" s="231">
        <v>1.0000000000000001E-5</v>
      </c>
      <c r="R231" s="231">
        <f>Q231*H231</f>
        <v>7.9175000000000003E-4</v>
      </c>
      <c r="S231" s="231">
        <v>0</v>
      </c>
      <c r="T231" s="232">
        <f>S231*H231</f>
        <v>0</v>
      </c>
      <c r="AR231" s="233" t="s">
        <v>239</v>
      </c>
      <c r="AT231" s="233" t="s">
        <v>141</v>
      </c>
      <c r="AU231" s="233" t="s">
        <v>78</v>
      </c>
      <c r="AY231" s="104" t="s">
        <v>138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04" t="s">
        <v>76</v>
      </c>
      <c r="BK231" s="234">
        <f>ROUND(I231*H231,2)</f>
        <v>0</v>
      </c>
      <c r="BL231" s="104" t="s">
        <v>239</v>
      </c>
      <c r="BM231" s="233" t="s">
        <v>407</v>
      </c>
    </row>
    <row r="232" spans="2:65" s="117" customFormat="1">
      <c r="B232" s="116"/>
      <c r="D232" s="235" t="s">
        <v>148</v>
      </c>
      <c r="F232" s="236" t="s">
        <v>408</v>
      </c>
      <c r="I232" s="267"/>
      <c r="L232" s="116"/>
      <c r="M232" s="237"/>
      <c r="T232" s="138"/>
      <c r="AT232" s="104" t="s">
        <v>148</v>
      </c>
      <c r="AU232" s="104" t="s">
        <v>78</v>
      </c>
    </row>
    <row r="233" spans="2:65" s="239" customFormat="1">
      <c r="B233" s="238"/>
      <c r="D233" s="240" t="s">
        <v>150</v>
      </c>
      <c r="E233" s="241" t="s">
        <v>3</v>
      </c>
      <c r="F233" s="242" t="s">
        <v>409</v>
      </c>
      <c r="H233" s="243">
        <v>65.36</v>
      </c>
      <c r="I233" s="268"/>
      <c r="L233" s="238"/>
      <c r="M233" s="244"/>
      <c r="T233" s="245"/>
      <c r="AT233" s="241" t="s">
        <v>150</v>
      </c>
      <c r="AU233" s="241" t="s">
        <v>78</v>
      </c>
      <c r="AV233" s="239" t="s">
        <v>78</v>
      </c>
      <c r="AW233" s="239" t="s">
        <v>29</v>
      </c>
      <c r="AX233" s="239" t="s">
        <v>68</v>
      </c>
      <c r="AY233" s="241" t="s">
        <v>138</v>
      </c>
    </row>
    <row r="234" spans="2:65" s="239" customFormat="1">
      <c r="B234" s="238"/>
      <c r="D234" s="240" t="s">
        <v>150</v>
      </c>
      <c r="E234" s="241" t="s">
        <v>3</v>
      </c>
      <c r="F234" s="242" t="s">
        <v>410</v>
      </c>
      <c r="H234" s="243">
        <v>-9.6</v>
      </c>
      <c r="I234" s="268"/>
      <c r="L234" s="238"/>
      <c r="M234" s="244"/>
      <c r="T234" s="245"/>
      <c r="AT234" s="241" t="s">
        <v>150</v>
      </c>
      <c r="AU234" s="241" t="s">
        <v>78</v>
      </c>
      <c r="AV234" s="239" t="s">
        <v>78</v>
      </c>
      <c r="AW234" s="239" t="s">
        <v>29</v>
      </c>
      <c r="AX234" s="239" t="s">
        <v>68</v>
      </c>
      <c r="AY234" s="241" t="s">
        <v>138</v>
      </c>
    </row>
    <row r="235" spans="2:65" s="239" customFormat="1">
      <c r="B235" s="238"/>
      <c r="D235" s="240" t="s">
        <v>150</v>
      </c>
      <c r="E235" s="241" t="s">
        <v>3</v>
      </c>
      <c r="F235" s="242" t="s">
        <v>411</v>
      </c>
      <c r="H235" s="243">
        <v>23.414999999999999</v>
      </c>
      <c r="I235" s="268"/>
      <c r="L235" s="238"/>
      <c r="M235" s="244"/>
      <c r="T235" s="245"/>
      <c r="AT235" s="241" t="s">
        <v>150</v>
      </c>
      <c r="AU235" s="241" t="s">
        <v>78</v>
      </c>
      <c r="AV235" s="239" t="s">
        <v>78</v>
      </c>
      <c r="AW235" s="239" t="s">
        <v>29</v>
      </c>
      <c r="AX235" s="239" t="s">
        <v>68</v>
      </c>
      <c r="AY235" s="241" t="s">
        <v>138</v>
      </c>
    </row>
    <row r="236" spans="2:65" s="247" customFormat="1">
      <c r="B236" s="246"/>
      <c r="D236" s="240" t="s">
        <v>150</v>
      </c>
      <c r="E236" s="248" t="s">
        <v>3</v>
      </c>
      <c r="F236" s="249" t="s">
        <v>153</v>
      </c>
      <c r="H236" s="250">
        <v>79.174999999999997</v>
      </c>
      <c r="I236" s="269"/>
      <c r="L236" s="246"/>
      <c r="M236" s="251"/>
      <c r="T236" s="252"/>
      <c r="AT236" s="248" t="s">
        <v>150</v>
      </c>
      <c r="AU236" s="248" t="s">
        <v>78</v>
      </c>
      <c r="AV236" s="247" t="s">
        <v>146</v>
      </c>
      <c r="AW236" s="247" t="s">
        <v>29</v>
      </c>
      <c r="AX236" s="247" t="s">
        <v>76</v>
      </c>
      <c r="AY236" s="248" t="s">
        <v>138</v>
      </c>
    </row>
    <row r="237" spans="2:65" s="117" customFormat="1" ht="16.5" customHeight="1">
      <c r="B237" s="116"/>
      <c r="C237" s="253" t="s">
        <v>412</v>
      </c>
      <c r="D237" s="253" t="s">
        <v>246</v>
      </c>
      <c r="E237" s="254" t="s">
        <v>413</v>
      </c>
      <c r="F237" s="255" t="s">
        <v>414</v>
      </c>
      <c r="G237" s="256" t="s">
        <v>282</v>
      </c>
      <c r="H237" s="257">
        <v>80.759</v>
      </c>
      <c r="I237" s="100"/>
      <c r="J237" s="258">
        <f>ROUND(I237*H237,2)</f>
        <v>0</v>
      </c>
      <c r="K237" s="255" t="s">
        <v>145</v>
      </c>
      <c r="L237" s="259"/>
      <c r="M237" s="260" t="s">
        <v>3</v>
      </c>
      <c r="N237" s="261" t="s">
        <v>39</v>
      </c>
      <c r="O237" s="231">
        <v>0</v>
      </c>
      <c r="P237" s="231">
        <f>O237*H237</f>
        <v>0</v>
      </c>
      <c r="Q237" s="231">
        <v>1.2E-4</v>
      </c>
      <c r="R237" s="231">
        <f>Q237*H237</f>
        <v>9.6910799999999995E-3</v>
      </c>
      <c r="S237" s="231">
        <v>0</v>
      </c>
      <c r="T237" s="232">
        <f>S237*H237</f>
        <v>0</v>
      </c>
      <c r="AR237" s="233" t="s">
        <v>249</v>
      </c>
      <c r="AT237" s="233" t="s">
        <v>246</v>
      </c>
      <c r="AU237" s="233" t="s">
        <v>78</v>
      </c>
      <c r="AY237" s="104" t="s">
        <v>138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04" t="s">
        <v>76</v>
      </c>
      <c r="BK237" s="234">
        <f>ROUND(I237*H237,2)</f>
        <v>0</v>
      </c>
      <c r="BL237" s="104" t="s">
        <v>239</v>
      </c>
      <c r="BM237" s="233" t="s">
        <v>415</v>
      </c>
    </row>
    <row r="238" spans="2:65" s="239" customFormat="1">
      <c r="B238" s="238"/>
      <c r="D238" s="240" t="s">
        <v>150</v>
      </c>
      <c r="F238" s="242" t="s">
        <v>416</v>
      </c>
      <c r="H238" s="243">
        <v>80.759</v>
      </c>
      <c r="I238" s="268"/>
      <c r="L238" s="238"/>
      <c r="M238" s="244"/>
      <c r="T238" s="245"/>
      <c r="AT238" s="241" t="s">
        <v>150</v>
      </c>
      <c r="AU238" s="241" t="s">
        <v>78</v>
      </c>
      <c r="AV238" s="239" t="s">
        <v>78</v>
      </c>
      <c r="AW238" s="239" t="s">
        <v>4</v>
      </c>
      <c r="AX238" s="239" t="s">
        <v>76</v>
      </c>
      <c r="AY238" s="241" t="s">
        <v>138</v>
      </c>
    </row>
    <row r="239" spans="2:65" s="117" customFormat="1" ht="24.15" customHeight="1">
      <c r="B239" s="116"/>
      <c r="C239" s="223" t="s">
        <v>417</v>
      </c>
      <c r="D239" s="223" t="s">
        <v>141</v>
      </c>
      <c r="E239" s="224" t="s">
        <v>418</v>
      </c>
      <c r="F239" s="225" t="s">
        <v>419</v>
      </c>
      <c r="G239" s="226" t="s">
        <v>200</v>
      </c>
      <c r="H239" s="227">
        <v>0.2</v>
      </c>
      <c r="I239" s="99"/>
      <c r="J239" s="228">
        <f>ROUND(I239*H239,2)</f>
        <v>0</v>
      </c>
      <c r="K239" s="225" t="s">
        <v>145</v>
      </c>
      <c r="L239" s="116"/>
      <c r="M239" s="229" t="s">
        <v>3</v>
      </c>
      <c r="N239" s="230" t="s">
        <v>39</v>
      </c>
      <c r="O239" s="231">
        <v>0</v>
      </c>
      <c r="P239" s="231">
        <f>O239*H239</f>
        <v>0</v>
      </c>
      <c r="Q239" s="231">
        <v>0</v>
      </c>
      <c r="R239" s="231">
        <f>Q239*H239</f>
        <v>0</v>
      </c>
      <c r="S239" s="231">
        <v>0</v>
      </c>
      <c r="T239" s="232">
        <f>S239*H239</f>
        <v>0</v>
      </c>
      <c r="AR239" s="233" t="s">
        <v>146</v>
      </c>
      <c r="AT239" s="233" t="s">
        <v>141</v>
      </c>
      <c r="AU239" s="233" t="s">
        <v>78</v>
      </c>
      <c r="AY239" s="104" t="s">
        <v>138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04" t="s">
        <v>76</v>
      </c>
      <c r="BK239" s="234">
        <f>ROUND(I239*H239,2)</f>
        <v>0</v>
      </c>
      <c r="BL239" s="104" t="s">
        <v>146</v>
      </c>
      <c r="BM239" s="233" t="s">
        <v>420</v>
      </c>
    </row>
    <row r="240" spans="2:65" s="117" customFormat="1">
      <c r="B240" s="116"/>
      <c r="D240" s="235" t="s">
        <v>148</v>
      </c>
      <c r="F240" s="236" t="s">
        <v>421</v>
      </c>
      <c r="I240" s="267"/>
      <c r="L240" s="116"/>
      <c r="M240" s="237"/>
      <c r="T240" s="138"/>
      <c r="AT240" s="104" t="s">
        <v>148</v>
      </c>
      <c r="AU240" s="104" t="s">
        <v>78</v>
      </c>
    </row>
    <row r="241" spans="2:65" s="117" customFormat="1" ht="16.5" customHeight="1">
      <c r="B241" s="116"/>
      <c r="C241" s="223" t="s">
        <v>422</v>
      </c>
      <c r="D241" s="223" t="s">
        <v>141</v>
      </c>
      <c r="E241" s="224" t="s">
        <v>423</v>
      </c>
      <c r="F241" s="225" t="s">
        <v>424</v>
      </c>
      <c r="G241" s="226" t="s">
        <v>282</v>
      </c>
      <c r="H241" s="227">
        <v>88.674999999999997</v>
      </c>
      <c r="I241" s="99"/>
      <c r="J241" s="228">
        <f>ROUND(I241*H241,2)</f>
        <v>0</v>
      </c>
      <c r="K241" s="225" t="s">
        <v>145</v>
      </c>
      <c r="L241" s="116"/>
      <c r="M241" s="229" t="s">
        <v>3</v>
      </c>
      <c r="N241" s="230" t="s">
        <v>39</v>
      </c>
      <c r="O241" s="231">
        <v>3.5000000000000003E-2</v>
      </c>
      <c r="P241" s="231">
        <f>O241*H241</f>
        <v>3.1036250000000001</v>
      </c>
      <c r="Q241" s="231">
        <v>0</v>
      </c>
      <c r="R241" s="231">
        <f>Q241*H241</f>
        <v>0</v>
      </c>
      <c r="S241" s="231">
        <v>2.9999999999999997E-4</v>
      </c>
      <c r="T241" s="232">
        <f>S241*H241</f>
        <v>2.6602499999999998E-2</v>
      </c>
      <c r="AR241" s="233" t="s">
        <v>239</v>
      </c>
      <c r="AT241" s="233" t="s">
        <v>141</v>
      </c>
      <c r="AU241" s="233" t="s">
        <v>78</v>
      </c>
      <c r="AY241" s="104" t="s">
        <v>138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04" t="s">
        <v>76</v>
      </c>
      <c r="BK241" s="234">
        <f>ROUND(I241*H241,2)</f>
        <v>0</v>
      </c>
      <c r="BL241" s="104" t="s">
        <v>239</v>
      </c>
      <c r="BM241" s="233" t="s">
        <v>425</v>
      </c>
    </row>
    <row r="242" spans="2:65" s="117" customFormat="1">
      <c r="B242" s="116"/>
      <c r="D242" s="235" t="s">
        <v>148</v>
      </c>
      <c r="F242" s="236" t="s">
        <v>426</v>
      </c>
      <c r="I242" s="267"/>
      <c r="L242" s="116"/>
      <c r="M242" s="237"/>
      <c r="T242" s="138"/>
      <c r="AT242" s="104" t="s">
        <v>148</v>
      </c>
      <c r="AU242" s="104" t="s">
        <v>78</v>
      </c>
    </row>
    <row r="243" spans="2:65" s="239" customFormat="1">
      <c r="B243" s="238"/>
      <c r="D243" s="240" t="s">
        <v>150</v>
      </c>
      <c r="E243" s="241" t="s">
        <v>3</v>
      </c>
      <c r="F243" s="242" t="s">
        <v>427</v>
      </c>
      <c r="H243" s="243">
        <v>88.674999999999997</v>
      </c>
      <c r="I243" s="268"/>
      <c r="L243" s="238"/>
      <c r="M243" s="244"/>
      <c r="T243" s="245"/>
      <c r="AT243" s="241" t="s">
        <v>150</v>
      </c>
      <c r="AU243" s="241" t="s">
        <v>78</v>
      </c>
      <c r="AV243" s="239" t="s">
        <v>78</v>
      </c>
      <c r="AW243" s="239" t="s">
        <v>29</v>
      </c>
      <c r="AX243" s="239" t="s">
        <v>76</v>
      </c>
      <c r="AY243" s="241" t="s">
        <v>138</v>
      </c>
    </row>
    <row r="244" spans="2:65" s="117" customFormat="1" ht="16.5" customHeight="1">
      <c r="B244" s="116"/>
      <c r="C244" s="223" t="s">
        <v>428</v>
      </c>
      <c r="D244" s="223" t="s">
        <v>141</v>
      </c>
      <c r="E244" s="224" t="s">
        <v>429</v>
      </c>
      <c r="F244" s="225" t="s">
        <v>430</v>
      </c>
      <c r="G244" s="226" t="s">
        <v>282</v>
      </c>
      <c r="H244" s="227">
        <v>4.8</v>
      </c>
      <c r="I244" s="99"/>
      <c r="J244" s="228">
        <f>ROUND(I244*H244,2)</f>
        <v>0</v>
      </c>
      <c r="K244" s="225" t="s">
        <v>145</v>
      </c>
      <c r="L244" s="116"/>
      <c r="M244" s="229" t="s">
        <v>3</v>
      </c>
      <c r="N244" s="230" t="s">
        <v>39</v>
      </c>
      <c r="O244" s="231">
        <v>0.26400000000000001</v>
      </c>
      <c r="P244" s="231">
        <f>O244*H244</f>
        <v>1.2672000000000001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AR244" s="233" t="s">
        <v>239</v>
      </c>
      <c r="AT244" s="233" t="s">
        <v>141</v>
      </c>
      <c r="AU244" s="233" t="s">
        <v>78</v>
      </c>
      <c r="AY244" s="104" t="s">
        <v>138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04" t="s">
        <v>76</v>
      </c>
      <c r="BK244" s="234">
        <f>ROUND(I244*H244,2)</f>
        <v>0</v>
      </c>
      <c r="BL244" s="104" t="s">
        <v>239</v>
      </c>
      <c r="BM244" s="233" t="s">
        <v>431</v>
      </c>
    </row>
    <row r="245" spans="2:65" s="117" customFormat="1">
      <c r="B245" s="116"/>
      <c r="D245" s="235" t="s">
        <v>148</v>
      </c>
      <c r="F245" s="236" t="s">
        <v>432</v>
      </c>
      <c r="I245" s="267"/>
      <c r="L245" s="116"/>
      <c r="M245" s="237"/>
      <c r="T245" s="138"/>
      <c r="AT245" s="104" t="s">
        <v>148</v>
      </c>
      <c r="AU245" s="104" t="s">
        <v>78</v>
      </c>
    </row>
    <row r="246" spans="2:65" s="239" customFormat="1">
      <c r="B246" s="238"/>
      <c r="D246" s="240" t="s">
        <v>150</v>
      </c>
      <c r="E246" s="241" t="s">
        <v>3</v>
      </c>
      <c r="F246" s="242" t="s">
        <v>433</v>
      </c>
      <c r="H246" s="243">
        <v>4.8</v>
      </c>
      <c r="I246" s="268"/>
      <c r="L246" s="238"/>
      <c r="M246" s="244"/>
      <c r="T246" s="245"/>
      <c r="AT246" s="241" t="s">
        <v>150</v>
      </c>
      <c r="AU246" s="241" t="s">
        <v>78</v>
      </c>
      <c r="AV246" s="239" t="s">
        <v>78</v>
      </c>
      <c r="AW246" s="239" t="s">
        <v>29</v>
      </c>
      <c r="AX246" s="239" t="s">
        <v>76</v>
      </c>
      <c r="AY246" s="241" t="s">
        <v>138</v>
      </c>
    </row>
    <row r="247" spans="2:65" s="117" customFormat="1" ht="16.5" customHeight="1">
      <c r="B247" s="116"/>
      <c r="C247" s="253" t="s">
        <v>434</v>
      </c>
      <c r="D247" s="253" t="s">
        <v>246</v>
      </c>
      <c r="E247" s="254" t="s">
        <v>435</v>
      </c>
      <c r="F247" s="255" t="s">
        <v>436</v>
      </c>
      <c r="G247" s="256" t="s">
        <v>282</v>
      </c>
      <c r="H247" s="257">
        <v>4.8959999999999999</v>
      </c>
      <c r="I247" s="100"/>
      <c r="J247" s="258">
        <f>ROUND(I247*H247,2)</f>
        <v>0</v>
      </c>
      <c r="K247" s="255" t="s">
        <v>145</v>
      </c>
      <c r="L247" s="259"/>
      <c r="M247" s="260" t="s">
        <v>3</v>
      </c>
      <c r="N247" s="261" t="s">
        <v>39</v>
      </c>
      <c r="O247" s="231">
        <v>0</v>
      </c>
      <c r="P247" s="231">
        <f>O247*H247</f>
        <v>0</v>
      </c>
      <c r="Q247" s="231">
        <v>1.7000000000000001E-4</v>
      </c>
      <c r="R247" s="231">
        <f>Q247*H247</f>
        <v>8.3232E-4</v>
      </c>
      <c r="S247" s="231">
        <v>0</v>
      </c>
      <c r="T247" s="232">
        <f>S247*H247</f>
        <v>0</v>
      </c>
      <c r="AR247" s="233" t="s">
        <v>249</v>
      </c>
      <c r="AT247" s="233" t="s">
        <v>246</v>
      </c>
      <c r="AU247" s="233" t="s">
        <v>78</v>
      </c>
      <c r="AY247" s="104" t="s">
        <v>138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04" t="s">
        <v>76</v>
      </c>
      <c r="BK247" s="234">
        <f>ROUND(I247*H247,2)</f>
        <v>0</v>
      </c>
      <c r="BL247" s="104" t="s">
        <v>239</v>
      </c>
      <c r="BM247" s="233" t="s">
        <v>437</v>
      </c>
    </row>
    <row r="248" spans="2:65" s="239" customFormat="1">
      <c r="B248" s="238"/>
      <c r="D248" s="240" t="s">
        <v>150</v>
      </c>
      <c r="F248" s="242" t="s">
        <v>438</v>
      </c>
      <c r="H248" s="243">
        <v>4.8959999999999999</v>
      </c>
      <c r="I248" s="268"/>
      <c r="L248" s="238"/>
      <c r="M248" s="244"/>
      <c r="T248" s="245"/>
      <c r="AT248" s="241" t="s">
        <v>150</v>
      </c>
      <c r="AU248" s="241" t="s">
        <v>78</v>
      </c>
      <c r="AV248" s="239" t="s">
        <v>78</v>
      </c>
      <c r="AW248" s="239" t="s">
        <v>4</v>
      </c>
      <c r="AX248" s="239" t="s">
        <v>76</v>
      </c>
      <c r="AY248" s="241" t="s">
        <v>138</v>
      </c>
    </row>
    <row r="249" spans="2:65" s="117" customFormat="1" ht="24.15" customHeight="1">
      <c r="B249" s="116"/>
      <c r="C249" s="223" t="s">
        <v>439</v>
      </c>
      <c r="D249" s="223" t="s">
        <v>141</v>
      </c>
      <c r="E249" s="224" t="s">
        <v>440</v>
      </c>
      <c r="F249" s="225" t="s">
        <v>441</v>
      </c>
      <c r="G249" s="226" t="s">
        <v>200</v>
      </c>
      <c r="H249" s="227">
        <v>0.65800000000000003</v>
      </c>
      <c r="I249" s="99"/>
      <c r="J249" s="228">
        <f>ROUND(I249*H249,2)</f>
        <v>0</v>
      </c>
      <c r="K249" s="225" t="s">
        <v>145</v>
      </c>
      <c r="L249" s="116"/>
      <c r="M249" s="229" t="s">
        <v>3</v>
      </c>
      <c r="N249" s="230" t="s">
        <v>39</v>
      </c>
      <c r="O249" s="231">
        <v>2.387</v>
      </c>
      <c r="P249" s="231">
        <f>O249*H249</f>
        <v>1.570646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AR249" s="233" t="s">
        <v>239</v>
      </c>
      <c r="AT249" s="233" t="s">
        <v>141</v>
      </c>
      <c r="AU249" s="233" t="s">
        <v>78</v>
      </c>
      <c r="AY249" s="104" t="s">
        <v>138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04" t="s">
        <v>76</v>
      </c>
      <c r="BK249" s="234">
        <f>ROUND(I249*H249,2)</f>
        <v>0</v>
      </c>
      <c r="BL249" s="104" t="s">
        <v>239</v>
      </c>
      <c r="BM249" s="233" t="s">
        <v>442</v>
      </c>
    </row>
    <row r="250" spans="2:65" s="117" customFormat="1">
      <c r="B250" s="116"/>
      <c r="D250" s="235" t="s">
        <v>148</v>
      </c>
      <c r="F250" s="236" t="s">
        <v>443</v>
      </c>
      <c r="I250" s="267"/>
      <c r="L250" s="116"/>
      <c r="M250" s="237"/>
      <c r="T250" s="138"/>
      <c r="AT250" s="104" t="s">
        <v>148</v>
      </c>
      <c r="AU250" s="104" t="s">
        <v>78</v>
      </c>
    </row>
    <row r="251" spans="2:65" s="117" customFormat="1" ht="37.799999999999997" customHeight="1">
      <c r="B251" s="116"/>
      <c r="C251" s="223" t="s">
        <v>444</v>
      </c>
      <c r="D251" s="223" t="s">
        <v>141</v>
      </c>
      <c r="E251" s="224" t="s">
        <v>445</v>
      </c>
      <c r="F251" s="225" t="s">
        <v>446</v>
      </c>
      <c r="G251" s="226" t="s">
        <v>200</v>
      </c>
      <c r="H251" s="227">
        <v>0.65800000000000003</v>
      </c>
      <c r="I251" s="99"/>
      <c r="J251" s="228">
        <f>ROUND(I251*H251,2)</f>
        <v>0</v>
      </c>
      <c r="K251" s="225" t="s">
        <v>145</v>
      </c>
      <c r="L251" s="116"/>
      <c r="M251" s="229" t="s">
        <v>3</v>
      </c>
      <c r="N251" s="230" t="s">
        <v>39</v>
      </c>
      <c r="O251" s="231">
        <v>0.35899999999999999</v>
      </c>
      <c r="P251" s="231">
        <f>O251*H251</f>
        <v>0.23622199999999999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AR251" s="233" t="s">
        <v>239</v>
      </c>
      <c r="AT251" s="233" t="s">
        <v>141</v>
      </c>
      <c r="AU251" s="233" t="s">
        <v>78</v>
      </c>
      <c r="AY251" s="104" t="s">
        <v>138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04" t="s">
        <v>76</v>
      </c>
      <c r="BK251" s="234">
        <f>ROUND(I251*H251,2)</f>
        <v>0</v>
      </c>
      <c r="BL251" s="104" t="s">
        <v>239</v>
      </c>
      <c r="BM251" s="233" t="s">
        <v>447</v>
      </c>
    </row>
    <row r="252" spans="2:65" s="117" customFormat="1">
      <c r="B252" s="116"/>
      <c r="D252" s="235" t="s">
        <v>148</v>
      </c>
      <c r="F252" s="236" t="s">
        <v>448</v>
      </c>
      <c r="I252" s="267"/>
      <c r="L252" s="116"/>
      <c r="M252" s="237"/>
      <c r="T252" s="138"/>
      <c r="AT252" s="104" t="s">
        <v>148</v>
      </c>
      <c r="AU252" s="104" t="s">
        <v>78</v>
      </c>
    </row>
    <row r="253" spans="2:65" s="212" customFormat="1" ht="22.8" customHeight="1">
      <c r="B253" s="211"/>
      <c r="D253" s="213" t="s">
        <v>67</v>
      </c>
      <c r="E253" s="221" t="s">
        <v>449</v>
      </c>
      <c r="F253" s="221" t="s">
        <v>450</v>
      </c>
      <c r="I253" s="270"/>
      <c r="J253" s="222">
        <f>BK253</f>
        <v>0</v>
      </c>
      <c r="L253" s="211"/>
      <c r="M253" s="216"/>
      <c r="P253" s="217">
        <f>SUM(P254:P265)</f>
        <v>46.880714999999995</v>
      </c>
      <c r="R253" s="217">
        <f>SUM(R254:R265)</f>
        <v>0.12319019999999999</v>
      </c>
      <c r="T253" s="218">
        <f>SUM(T254:T265)</f>
        <v>0</v>
      </c>
      <c r="AR253" s="213" t="s">
        <v>78</v>
      </c>
      <c r="AT253" s="219" t="s">
        <v>67</v>
      </c>
      <c r="AU253" s="219" t="s">
        <v>76</v>
      </c>
      <c r="AY253" s="213" t="s">
        <v>138</v>
      </c>
      <c r="BK253" s="220">
        <f>SUM(BK254:BK265)</f>
        <v>0</v>
      </c>
    </row>
    <row r="254" spans="2:65" s="117" customFormat="1" ht="16.5" customHeight="1">
      <c r="B254" s="116"/>
      <c r="C254" s="223" t="s">
        <v>451</v>
      </c>
      <c r="D254" s="223" t="s">
        <v>141</v>
      </c>
      <c r="E254" s="224" t="s">
        <v>452</v>
      </c>
      <c r="F254" s="225" t="s">
        <v>453</v>
      </c>
      <c r="G254" s="226" t="s">
        <v>144</v>
      </c>
      <c r="H254" s="227">
        <v>342.19499999999999</v>
      </c>
      <c r="I254" s="99"/>
      <c r="J254" s="228">
        <f>ROUND(I254*H254,2)</f>
        <v>0</v>
      </c>
      <c r="K254" s="225" t="s">
        <v>145</v>
      </c>
      <c r="L254" s="116"/>
      <c r="M254" s="229" t="s">
        <v>3</v>
      </c>
      <c r="N254" s="230" t="s">
        <v>39</v>
      </c>
      <c r="O254" s="231">
        <v>3.3000000000000002E-2</v>
      </c>
      <c r="P254" s="231">
        <f>O254*H254</f>
        <v>11.292435000000001</v>
      </c>
      <c r="Q254" s="231">
        <v>1E-4</v>
      </c>
      <c r="R254" s="231">
        <f>Q254*H254</f>
        <v>3.42195E-2</v>
      </c>
      <c r="S254" s="231">
        <v>0</v>
      </c>
      <c r="T254" s="232">
        <f>S254*H254</f>
        <v>0</v>
      </c>
      <c r="AR254" s="233" t="s">
        <v>239</v>
      </c>
      <c r="AT254" s="233" t="s">
        <v>141</v>
      </c>
      <c r="AU254" s="233" t="s">
        <v>78</v>
      </c>
      <c r="AY254" s="104" t="s">
        <v>138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04" t="s">
        <v>76</v>
      </c>
      <c r="BK254" s="234">
        <f>ROUND(I254*H254,2)</f>
        <v>0</v>
      </c>
      <c r="BL254" s="104" t="s">
        <v>239</v>
      </c>
      <c r="BM254" s="233" t="s">
        <v>454</v>
      </c>
    </row>
    <row r="255" spans="2:65" s="117" customFormat="1">
      <c r="B255" s="116"/>
      <c r="D255" s="235" t="s">
        <v>148</v>
      </c>
      <c r="F255" s="236" t="s">
        <v>455</v>
      </c>
      <c r="I255" s="267"/>
      <c r="L255" s="116"/>
      <c r="M255" s="237"/>
      <c r="T255" s="138"/>
      <c r="AT255" s="104" t="s">
        <v>148</v>
      </c>
      <c r="AU255" s="104" t="s">
        <v>78</v>
      </c>
    </row>
    <row r="256" spans="2:65" s="117" customFormat="1" ht="24.15" customHeight="1">
      <c r="B256" s="116"/>
      <c r="C256" s="223" t="s">
        <v>456</v>
      </c>
      <c r="D256" s="223" t="s">
        <v>141</v>
      </c>
      <c r="E256" s="224" t="s">
        <v>457</v>
      </c>
      <c r="F256" s="225" t="s">
        <v>458</v>
      </c>
      <c r="G256" s="226" t="s">
        <v>144</v>
      </c>
      <c r="H256" s="227">
        <v>342.19499999999999</v>
      </c>
      <c r="I256" s="99"/>
      <c r="J256" s="228">
        <f>ROUND(I256*H256,2)</f>
        <v>0</v>
      </c>
      <c r="K256" s="225" t="s">
        <v>145</v>
      </c>
      <c r="L256" s="116"/>
      <c r="M256" s="229" t="s">
        <v>3</v>
      </c>
      <c r="N256" s="230" t="s">
        <v>39</v>
      </c>
      <c r="O256" s="231">
        <v>0.104</v>
      </c>
      <c r="P256" s="231">
        <f>O256*H256</f>
        <v>35.588279999999997</v>
      </c>
      <c r="Q256" s="231">
        <v>2.5999999999999998E-4</v>
      </c>
      <c r="R256" s="231">
        <f>Q256*H256</f>
        <v>8.8970699999999986E-2</v>
      </c>
      <c r="S256" s="231">
        <v>0</v>
      </c>
      <c r="T256" s="232">
        <f>S256*H256</f>
        <v>0</v>
      </c>
      <c r="AR256" s="233" t="s">
        <v>239</v>
      </c>
      <c r="AT256" s="233" t="s">
        <v>141</v>
      </c>
      <c r="AU256" s="233" t="s">
        <v>78</v>
      </c>
      <c r="AY256" s="104" t="s">
        <v>138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04" t="s">
        <v>76</v>
      </c>
      <c r="BK256" s="234">
        <f>ROUND(I256*H256,2)</f>
        <v>0</v>
      </c>
      <c r="BL256" s="104" t="s">
        <v>239</v>
      </c>
      <c r="BM256" s="233" t="s">
        <v>459</v>
      </c>
    </row>
    <row r="257" spans="2:51" s="117" customFormat="1">
      <c r="B257" s="116"/>
      <c r="D257" s="235" t="s">
        <v>148</v>
      </c>
      <c r="F257" s="236" t="s">
        <v>460</v>
      </c>
      <c r="L257" s="116"/>
      <c r="M257" s="237"/>
      <c r="T257" s="138"/>
      <c r="AT257" s="104" t="s">
        <v>148</v>
      </c>
      <c r="AU257" s="104" t="s">
        <v>78</v>
      </c>
    </row>
    <row r="258" spans="2:51" s="239" customFormat="1">
      <c r="B258" s="238"/>
      <c r="D258" s="240" t="s">
        <v>150</v>
      </c>
      <c r="E258" s="241" t="s">
        <v>3</v>
      </c>
      <c r="F258" s="242" t="s">
        <v>461</v>
      </c>
      <c r="H258" s="243">
        <v>47.88</v>
      </c>
      <c r="L258" s="238"/>
      <c r="M258" s="244"/>
      <c r="T258" s="245"/>
      <c r="AT258" s="241" t="s">
        <v>150</v>
      </c>
      <c r="AU258" s="241" t="s">
        <v>78</v>
      </c>
      <c r="AV258" s="239" t="s">
        <v>78</v>
      </c>
      <c r="AW258" s="239" t="s">
        <v>29</v>
      </c>
      <c r="AX258" s="239" t="s">
        <v>68</v>
      </c>
      <c r="AY258" s="241" t="s">
        <v>138</v>
      </c>
    </row>
    <row r="259" spans="2:51" s="239" customFormat="1">
      <c r="B259" s="238"/>
      <c r="D259" s="240" t="s">
        <v>150</v>
      </c>
      <c r="E259" s="241" t="s">
        <v>3</v>
      </c>
      <c r="F259" s="242" t="s">
        <v>462</v>
      </c>
      <c r="H259" s="243">
        <v>51.3</v>
      </c>
      <c r="L259" s="238"/>
      <c r="M259" s="244"/>
      <c r="T259" s="245"/>
      <c r="AT259" s="241" t="s">
        <v>150</v>
      </c>
      <c r="AU259" s="241" t="s">
        <v>78</v>
      </c>
      <c r="AV259" s="239" t="s">
        <v>78</v>
      </c>
      <c r="AW259" s="239" t="s">
        <v>29</v>
      </c>
      <c r="AX259" s="239" t="s">
        <v>68</v>
      </c>
      <c r="AY259" s="241" t="s">
        <v>138</v>
      </c>
    </row>
    <row r="260" spans="2:51" s="239" customFormat="1">
      <c r="B260" s="238"/>
      <c r="D260" s="240" t="s">
        <v>150</v>
      </c>
      <c r="E260" s="241" t="s">
        <v>3</v>
      </c>
      <c r="F260" s="242" t="s">
        <v>463</v>
      </c>
      <c r="H260" s="243">
        <v>32.549999999999997</v>
      </c>
      <c r="L260" s="238"/>
      <c r="M260" s="244"/>
      <c r="T260" s="245"/>
      <c r="AT260" s="241" t="s">
        <v>150</v>
      </c>
      <c r="AU260" s="241" t="s">
        <v>78</v>
      </c>
      <c r="AV260" s="239" t="s">
        <v>78</v>
      </c>
      <c r="AW260" s="239" t="s">
        <v>29</v>
      </c>
      <c r="AX260" s="239" t="s">
        <v>68</v>
      </c>
      <c r="AY260" s="241" t="s">
        <v>138</v>
      </c>
    </row>
    <row r="261" spans="2:51" s="239" customFormat="1">
      <c r="B261" s="238"/>
      <c r="D261" s="240" t="s">
        <v>150</v>
      </c>
      <c r="E261" s="241" t="s">
        <v>3</v>
      </c>
      <c r="F261" s="242" t="s">
        <v>464</v>
      </c>
      <c r="H261" s="243">
        <v>53.1</v>
      </c>
      <c r="L261" s="238"/>
      <c r="M261" s="244"/>
      <c r="T261" s="245"/>
      <c r="AT261" s="241" t="s">
        <v>150</v>
      </c>
      <c r="AU261" s="241" t="s">
        <v>78</v>
      </c>
      <c r="AV261" s="239" t="s">
        <v>78</v>
      </c>
      <c r="AW261" s="239" t="s">
        <v>29</v>
      </c>
      <c r="AX261" s="239" t="s">
        <v>68</v>
      </c>
      <c r="AY261" s="241" t="s">
        <v>138</v>
      </c>
    </row>
    <row r="262" spans="2:51" s="239" customFormat="1">
      <c r="B262" s="238"/>
      <c r="D262" s="240" t="s">
        <v>150</v>
      </c>
      <c r="E262" s="241" t="s">
        <v>3</v>
      </c>
      <c r="F262" s="242" t="s">
        <v>465</v>
      </c>
      <c r="H262" s="243">
        <v>23.178999999999998</v>
      </c>
      <c r="L262" s="238"/>
      <c r="M262" s="244"/>
      <c r="T262" s="245"/>
      <c r="AT262" s="241" t="s">
        <v>150</v>
      </c>
      <c r="AU262" s="241" t="s">
        <v>78</v>
      </c>
      <c r="AV262" s="239" t="s">
        <v>78</v>
      </c>
      <c r="AW262" s="239" t="s">
        <v>29</v>
      </c>
      <c r="AX262" s="239" t="s">
        <v>68</v>
      </c>
      <c r="AY262" s="241" t="s">
        <v>138</v>
      </c>
    </row>
    <row r="263" spans="2:51" s="239" customFormat="1">
      <c r="B263" s="238"/>
      <c r="D263" s="240" t="s">
        <v>150</v>
      </c>
      <c r="E263" s="241" t="s">
        <v>3</v>
      </c>
      <c r="F263" s="242" t="s">
        <v>466</v>
      </c>
      <c r="H263" s="243">
        <v>63.941000000000003</v>
      </c>
      <c r="L263" s="238"/>
      <c r="M263" s="244"/>
      <c r="T263" s="245"/>
      <c r="AT263" s="241" t="s">
        <v>150</v>
      </c>
      <c r="AU263" s="241" t="s">
        <v>78</v>
      </c>
      <c r="AV263" s="239" t="s">
        <v>78</v>
      </c>
      <c r="AW263" s="239" t="s">
        <v>29</v>
      </c>
      <c r="AX263" s="239" t="s">
        <v>68</v>
      </c>
      <c r="AY263" s="241" t="s">
        <v>138</v>
      </c>
    </row>
    <row r="264" spans="2:51" s="239" customFormat="1">
      <c r="B264" s="238"/>
      <c r="D264" s="240" t="s">
        <v>150</v>
      </c>
      <c r="E264" s="241" t="s">
        <v>3</v>
      </c>
      <c r="F264" s="242" t="s">
        <v>467</v>
      </c>
      <c r="H264" s="243">
        <v>70.245000000000005</v>
      </c>
      <c r="L264" s="238"/>
      <c r="M264" s="244"/>
      <c r="T264" s="245"/>
      <c r="AT264" s="241" t="s">
        <v>150</v>
      </c>
      <c r="AU264" s="241" t="s">
        <v>78</v>
      </c>
      <c r="AV264" s="239" t="s">
        <v>78</v>
      </c>
      <c r="AW264" s="239" t="s">
        <v>29</v>
      </c>
      <c r="AX264" s="239" t="s">
        <v>68</v>
      </c>
      <c r="AY264" s="241" t="s">
        <v>138</v>
      </c>
    </row>
    <row r="265" spans="2:51" s="247" customFormat="1">
      <c r="B265" s="246"/>
      <c r="D265" s="240" t="s">
        <v>150</v>
      </c>
      <c r="E265" s="248" t="s">
        <v>3</v>
      </c>
      <c r="F265" s="249" t="s">
        <v>153</v>
      </c>
      <c r="H265" s="250">
        <v>342.19499999999999</v>
      </c>
      <c r="L265" s="246"/>
      <c r="M265" s="263"/>
      <c r="N265" s="264"/>
      <c r="O265" s="264"/>
      <c r="P265" s="264"/>
      <c r="Q265" s="264"/>
      <c r="R265" s="264"/>
      <c r="S265" s="264"/>
      <c r="T265" s="265"/>
      <c r="AT265" s="248" t="s">
        <v>150</v>
      </c>
      <c r="AU265" s="248" t="s">
        <v>78</v>
      </c>
      <c r="AV265" s="247" t="s">
        <v>146</v>
      </c>
      <c r="AW265" s="247" t="s">
        <v>29</v>
      </c>
      <c r="AX265" s="247" t="s">
        <v>76</v>
      </c>
      <c r="AY265" s="248" t="s">
        <v>138</v>
      </c>
    </row>
    <row r="266" spans="2:51" s="117" customFormat="1" ht="6.9" customHeight="1">
      <c r="B266" s="126"/>
      <c r="C266" s="127"/>
      <c r="D266" s="127"/>
      <c r="E266" s="127"/>
      <c r="F266" s="127"/>
      <c r="G266" s="127"/>
      <c r="H266" s="127"/>
      <c r="I266" s="127"/>
      <c r="J266" s="127"/>
      <c r="K266" s="127"/>
      <c r="L266" s="116"/>
    </row>
  </sheetData>
  <sheetProtection password="CA50" sheet="1" objects="1" scenarios="1"/>
  <autoFilter ref="C90:K265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/>
    <hyperlink ref="F100" r:id="rId2"/>
    <hyperlink ref="F105" r:id="rId3"/>
    <hyperlink ref="F111" r:id="rId4"/>
    <hyperlink ref="F116" r:id="rId5"/>
    <hyperlink ref="F118" r:id="rId6"/>
    <hyperlink ref="F121" r:id="rId7"/>
    <hyperlink ref="F127" r:id="rId8"/>
    <hyperlink ref="F131" r:id="rId9"/>
    <hyperlink ref="F133" r:id="rId10"/>
    <hyperlink ref="F135" r:id="rId11"/>
    <hyperlink ref="F137" r:id="rId12"/>
    <hyperlink ref="F140" r:id="rId13"/>
    <hyperlink ref="F143" r:id="rId14"/>
    <hyperlink ref="F145" r:id="rId15"/>
    <hyperlink ref="F149" r:id="rId16"/>
    <hyperlink ref="F153" r:id="rId17"/>
    <hyperlink ref="F156" r:id="rId18"/>
    <hyperlink ref="F160" r:id="rId19"/>
    <hyperlink ref="F162" r:id="rId20"/>
    <hyperlink ref="F164" r:id="rId21"/>
    <hyperlink ref="F167" r:id="rId22"/>
    <hyperlink ref="F170" r:id="rId23"/>
    <hyperlink ref="F173" r:id="rId24"/>
    <hyperlink ref="F177" r:id="rId25"/>
    <hyperlink ref="F180" r:id="rId26"/>
    <hyperlink ref="F187" r:id="rId27"/>
    <hyperlink ref="F189" r:id="rId28"/>
    <hyperlink ref="F192" r:id="rId29"/>
    <hyperlink ref="F198" r:id="rId30"/>
    <hyperlink ref="F204" r:id="rId31"/>
    <hyperlink ref="F209" r:id="rId32"/>
    <hyperlink ref="F212" r:id="rId33"/>
    <hyperlink ref="F215" r:id="rId34"/>
    <hyperlink ref="F218" r:id="rId35"/>
    <hyperlink ref="F221" r:id="rId36"/>
    <hyperlink ref="F224" r:id="rId37"/>
    <hyperlink ref="F227" r:id="rId38"/>
    <hyperlink ref="F232" r:id="rId39"/>
    <hyperlink ref="F240" r:id="rId40"/>
    <hyperlink ref="F242" r:id="rId41"/>
    <hyperlink ref="F245" r:id="rId42"/>
    <hyperlink ref="F250" r:id="rId43"/>
    <hyperlink ref="F252" r:id="rId44"/>
    <hyperlink ref="F255" r:id="rId45"/>
    <hyperlink ref="F257" r:id="rId4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7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34"/>
  <sheetViews>
    <sheetView showGridLines="0" zoomScaleNormal="100" workbookViewId="0">
      <selection activeCell="D2" sqref="D2"/>
    </sheetView>
  </sheetViews>
  <sheetFormatPr defaultRowHeight="10.199999999999999"/>
  <cols>
    <col min="1" max="1" width="8.28515625" style="103" customWidth="1"/>
    <col min="2" max="2" width="1.140625" style="103" customWidth="1"/>
    <col min="3" max="3" width="4.140625" style="103" customWidth="1"/>
    <col min="4" max="4" width="4.28515625" style="103" customWidth="1"/>
    <col min="5" max="5" width="17.140625" style="103" customWidth="1"/>
    <col min="6" max="6" width="100.85546875" style="103" customWidth="1"/>
    <col min="7" max="7" width="7.42578125" style="103" customWidth="1"/>
    <col min="8" max="8" width="14" style="103" customWidth="1"/>
    <col min="9" max="9" width="15.85546875" style="103" customWidth="1"/>
    <col min="10" max="11" width="22.28515625" style="103" customWidth="1"/>
    <col min="12" max="12" width="9.28515625" style="103" customWidth="1"/>
    <col min="13" max="13" width="10.85546875" style="103" hidden="1" customWidth="1"/>
    <col min="14" max="14" width="9.28515625" style="103" hidden="1"/>
    <col min="15" max="20" width="14.140625" style="103" hidden="1" customWidth="1"/>
    <col min="21" max="21" width="16.28515625" style="103" hidden="1" customWidth="1"/>
    <col min="22" max="22" width="12.28515625" style="103" customWidth="1"/>
    <col min="23" max="23" width="16.28515625" style="103" customWidth="1"/>
    <col min="24" max="24" width="12.28515625" style="103" customWidth="1"/>
    <col min="25" max="25" width="15" style="103" customWidth="1"/>
    <col min="26" max="26" width="11" style="103" customWidth="1"/>
    <col min="27" max="27" width="15" style="103" customWidth="1"/>
    <col min="28" max="28" width="16.28515625" style="103" customWidth="1"/>
    <col min="29" max="29" width="11" style="103" customWidth="1"/>
    <col min="30" max="30" width="15" style="103" customWidth="1"/>
    <col min="31" max="31" width="16.28515625" style="103" customWidth="1"/>
    <col min="32" max="43" width="9.140625" style="103"/>
    <col min="44" max="65" width="9.28515625" style="103" hidden="1"/>
    <col min="66" max="16384" width="9.140625" style="103"/>
  </cols>
  <sheetData>
    <row r="2" spans="2:46" ht="36.9" customHeight="1">
      <c r="L2" s="310" t="s">
        <v>6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04" t="s">
        <v>81</v>
      </c>
    </row>
    <row r="3" spans="2:46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78</v>
      </c>
    </row>
    <row r="4" spans="2:46" ht="24.9" customHeight="1">
      <c r="B4" s="107"/>
      <c r="D4" s="108" t="s">
        <v>104</v>
      </c>
      <c r="L4" s="107"/>
      <c r="M4" s="172" t="s">
        <v>11</v>
      </c>
      <c r="AT4" s="104" t="s">
        <v>4</v>
      </c>
    </row>
    <row r="5" spans="2:46" ht="6.9" customHeight="1">
      <c r="B5" s="107"/>
      <c r="L5" s="107"/>
    </row>
    <row r="6" spans="2:46" ht="12" customHeight="1">
      <c r="B6" s="107"/>
      <c r="D6" s="113" t="s">
        <v>15</v>
      </c>
      <c r="L6" s="107"/>
    </row>
    <row r="7" spans="2:46" ht="16.5" customHeight="1">
      <c r="B7" s="107"/>
      <c r="E7" s="318" t="str">
        <f>'Rekapitulace stavby'!K6</f>
        <v>VŠE 3.np, Centrum pro konzultace</v>
      </c>
      <c r="F7" s="319"/>
      <c r="G7" s="319"/>
      <c r="H7" s="319"/>
      <c r="L7" s="107"/>
    </row>
    <row r="8" spans="2:46" s="117" customFormat="1" ht="12" customHeight="1">
      <c r="B8" s="116"/>
      <c r="D8" s="113" t="s">
        <v>105</v>
      </c>
      <c r="L8" s="116"/>
    </row>
    <row r="9" spans="2:46" s="117" customFormat="1" ht="16.5" customHeight="1">
      <c r="B9" s="116"/>
      <c r="E9" s="278" t="s">
        <v>468</v>
      </c>
      <c r="F9" s="317"/>
      <c r="G9" s="317"/>
      <c r="H9" s="317"/>
      <c r="L9" s="116"/>
    </row>
    <row r="10" spans="2:46" s="117" customFormat="1">
      <c r="B10" s="116"/>
      <c r="L10" s="116"/>
    </row>
    <row r="11" spans="2:46" s="117" customFormat="1" ht="12" customHeight="1">
      <c r="B11" s="116"/>
      <c r="D11" s="113" t="s">
        <v>17</v>
      </c>
      <c r="F11" s="114" t="s">
        <v>3</v>
      </c>
      <c r="I11" s="113" t="s">
        <v>18</v>
      </c>
      <c r="J11" s="114" t="s">
        <v>3</v>
      </c>
      <c r="L11" s="116"/>
    </row>
    <row r="12" spans="2:46" s="117" customFormat="1" ht="12" customHeight="1">
      <c r="B12" s="116"/>
      <c r="D12" s="113" t="s">
        <v>19</v>
      </c>
      <c r="F12" s="114" t="s">
        <v>20</v>
      </c>
      <c r="I12" s="113" t="s">
        <v>21</v>
      </c>
      <c r="J12" s="266" t="str">
        <f>'Rekapitulace stavby'!AN8</f>
        <v>27. 12. 2024</v>
      </c>
      <c r="L12" s="116"/>
    </row>
    <row r="13" spans="2:46" s="117" customFormat="1" ht="10.8" customHeight="1">
      <c r="B13" s="116"/>
      <c r="L13" s="116"/>
    </row>
    <row r="14" spans="2:46" s="117" customFormat="1" ht="12" customHeight="1">
      <c r="B14" s="116"/>
      <c r="D14" s="113" t="s">
        <v>23</v>
      </c>
      <c r="I14" s="113" t="s">
        <v>24</v>
      </c>
      <c r="J14" s="114" t="str">
        <f>IF('Rekapitulace stavby'!AN10="","",'Rekapitulace stavby'!AN10)</f>
        <v/>
      </c>
      <c r="L14" s="116"/>
    </row>
    <row r="15" spans="2:46" s="117" customFormat="1" ht="18" customHeight="1">
      <c r="B15" s="116"/>
      <c r="E15" s="114" t="str">
        <f>IF('Rekapitulace stavby'!E11="","",'Rekapitulace stavby'!E11)</f>
        <v xml:space="preserve"> </v>
      </c>
      <c r="I15" s="113" t="s">
        <v>26</v>
      </c>
      <c r="J15" s="114" t="str">
        <f>IF('Rekapitulace stavby'!AN11="","",'Rekapitulace stavby'!AN11)</f>
        <v/>
      </c>
      <c r="L15" s="116"/>
    </row>
    <row r="16" spans="2:46" s="117" customFormat="1" ht="6.9" customHeight="1">
      <c r="B16" s="116"/>
      <c r="L16" s="116"/>
    </row>
    <row r="17" spans="2:12" s="117" customFormat="1" ht="12" customHeight="1">
      <c r="B17" s="116"/>
      <c r="D17" s="113" t="s">
        <v>1280</v>
      </c>
      <c r="I17" s="113" t="s">
        <v>24</v>
      </c>
      <c r="J17" s="171" t="str">
        <f>'Rekapitulace stavby'!AN13</f>
        <v>Vyplň údaj</v>
      </c>
      <c r="L17" s="116"/>
    </row>
    <row r="18" spans="2:12" s="117" customFormat="1" ht="18" customHeight="1">
      <c r="B18" s="116"/>
      <c r="E18" s="306" t="str">
        <f>'Rekapitulace stavby'!E14</f>
        <v xml:space="preserve"> Vyplň údaj</v>
      </c>
      <c r="F18" s="306"/>
      <c r="G18" s="306"/>
      <c r="H18" s="306"/>
      <c r="I18" s="113" t="s">
        <v>26</v>
      </c>
      <c r="J18" s="171" t="str">
        <f>'Rekapitulace stavby'!AN14</f>
        <v>Vyplň údaj</v>
      </c>
      <c r="L18" s="116"/>
    </row>
    <row r="19" spans="2:12" s="117" customFormat="1" ht="6.9" customHeight="1">
      <c r="B19" s="116"/>
      <c r="L19" s="116"/>
    </row>
    <row r="20" spans="2:12" s="117" customFormat="1" ht="12" customHeight="1">
      <c r="B20" s="116"/>
      <c r="D20" s="113" t="s">
        <v>28</v>
      </c>
      <c r="I20" s="113" t="s">
        <v>24</v>
      </c>
      <c r="J20" s="114" t="str">
        <f>IF('Rekapitulace stavby'!AN16="","",'Rekapitulace stavby'!AN16)</f>
        <v/>
      </c>
      <c r="L20" s="116"/>
    </row>
    <row r="21" spans="2:12" s="117" customFormat="1" ht="18" customHeight="1">
      <c r="B21" s="116"/>
      <c r="E21" s="114" t="str">
        <f>IF('Rekapitulace stavby'!E17="","",'Rekapitulace stavby'!E17)</f>
        <v xml:space="preserve"> </v>
      </c>
      <c r="I21" s="113" t="s">
        <v>26</v>
      </c>
      <c r="J21" s="114" t="str">
        <f>IF('Rekapitulace stavby'!AN17="","",'Rekapitulace stavby'!AN17)</f>
        <v/>
      </c>
      <c r="L21" s="116"/>
    </row>
    <row r="22" spans="2:12" s="117" customFormat="1" ht="6.9" customHeight="1">
      <c r="B22" s="116"/>
      <c r="L22" s="116"/>
    </row>
    <row r="23" spans="2:12" s="117" customFormat="1" ht="12" customHeight="1">
      <c r="B23" s="116"/>
      <c r="D23" s="113" t="s">
        <v>30</v>
      </c>
      <c r="I23" s="113" t="s">
        <v>24</v>
      </c>
      <c r="J23" s="114" t="s">
        <v>3</v>
      </c>
      <c r="L23" s="116"/>
    </row>
    <row r="24" spans="2:12" s="117" customFormat="1" ht="18" customHeight="1">
      <c r="B24" s="116"/>
      <c r="E24" s="114" t="s">
        <v>31</v>
      </c>
      <c r="I24" s="113" t="s">
        <v>26</v>
      </c>
      <c r="J24" s="114" t="s">
        <v>3</v>
      </c>
      <c r="L24" s="116"/>
    </row>
    <row r="25" spans="2:12" s="117" customFormat="1" ht="6.9" customHeight="1">
      <c r="B25" s="116"/>
      <c r="L25" s="116"/>
    </row>
    <row r="26" spans="2:12" s="117" customFormat="1" ht="12" customHeight="1">
      <c r="B26" s="116"/>
      <c r="D26" s="113" t="s">
        <v>32</v>
      </c>
      <c r="L26" s="116"/>
    </row>
    <row r="27" spans="2:12" s="174" customFormat="1" ht="57.6" customHeight="1">
      <c r="B27" s="173"/>
      <c r="E27" s="316" t="s">
        <v>33</v>
      </c>
      <c r="F27" s="316"/>
      <c r="G27" s="316"/>
      <c r="H27" s="316"/>
      <c r="L27" s="173"/>
    </row>
    <row r="28" spans="2:12" s="117" customFormat="1" ht="6.9" customHeight="1">
      <c r="B28" s="116"/>
      <c r="L28" s="116"/>
    </row>
    <row r="29" spans="2:12" s="117" customFormat="1" ht="6.9" customHeight="1">
      <c r="B29" s="116"/>
      <c r="D29" s="136"/>
      <c r="E29" s="136"/>
      <c r="F29" s="136"/>
      <c r="G29" s="136"/>
      <c r="H29" s="136"/>
      <c r="I29" s="136"/>
      <c r="J29" s="136"/>
      <c r="K29" s="136"/>
      <c r="L29" s="116"/>
    </row>
    <row r="30" spans="2:12" s="117" customFormat="1" ht="25.35" customHeight="1">
      <c r="B30" s="116"/>
      <c r="D30" s="175" t="s">
        <v>34</v>
      </c>
      <c r="J30" s="176">
        <f>ROUND(J87, 2)</f>
        <v>0</v>
      </c>
      <c r="L30" s="116"/>
    </row>
    <row r="31" spans="2:12" s="117" customFormat="1" ht="6.9" customHeight="1">
      <c r="B31" s="116"/>
      <c r="D31" s="136"/>
      <c r="E31" s="136"/>
      <c r="F31" s="136"/>
      <c r="G31" s="136"/>
      <c r="H31" s="136"/>
      <c r="I31" s="136"/>
      <c r="J31" s="136"/>
      <c r="K31" s="136"/>
      <c r="L31" s="116"/>
    </row>
    <row r="32" spans="2:12" s="117" customFormat="1" ht="14.4" customHeight="1">
      <c r="B32" s="116"/>
      <c r="F32" s="177" t="s">
        <v>36</v>
      </c>
      <c r="I32" s="177" t="s">
        <v>35</v>
      </c>
      <c r="J32" s="177" t="s">
        <v>37</v>
      </c>
      <c r="L32" s="116"/>
    </row>
    <row r="33" spans="2:12" s="117" customFormat="1" ht="14.4" customHeight="1">
      <c r="B33" s="116"/>
      <c r="D33" s="178" t="s">
        <v>38</v>
      </c>
      <c r="E33" s="113" t="s">
        <v>39</v>
      </c>
      <c r="F33" s="179">
        <f>ROUND((SUM(BE87:BE133)),  2)</f>
        <v>0</v>
      </c>
      <c r="I33" s="180">
        <v>0.21</v>
      </c>
      <c r="J33" s="179">
        <f>ROUND(((SUM(BE87:BE133))*I33),  2)</f>
        <v>0</v>
      </c>
      <c r="L33" s="116"/>
    </row>
    <row r="34" spans="2:12" s="117" customFormat="1" ht="14.4" customHeight="1">
      <c r="B34" s="116"/>
      <c r="E34" s="113" t="s">
        <v>40</v>
      </c>
      <c r="F34" s="179">
        <f>ROUND((SUM(BF87:BF133)),  2)</f>
        <v>0</v>
      </c>
      <c r="I34" s="180">
        <v>0.12</v>
      </c>
      <c r="J34" s="179">
        <f>ROUND(((SUM(BF87:BF133))*I34),  2)</f>
        <v>0</v>
      </c>
      <c r="L34" s="116"/>
    </row>
    <row r="35" spans="2:12" s="117" customFormat="1" ht="14.4" hidden="1" customHeight="1">
      <c r="B35" s="116"/>
      <c r="E35" s="113" t="s">
        <v>41</v>
      </c>
      <c r="F35" s="179">
        <f>ROUND((SUM(BG87:BG133)),  2)</f>
        <v>0</v>
      </c>
      <c r="I35" s="180">
        <v>0.21</v>
      </c>
      <c r="J35" s="179">
        <f>0</f>
        <v>0</v>
      </c>
      <c r="L35" s="116"/>
    </row>
    <row r="36" spans="2:12" s="117" customFormat="1" ht="14.4" hidden="1" customHeight="1">
      <c r="B36" s="116"/>
      <c r="E36" s="113" t="s">
        <v>42</v>
      </c>
      <c r="F36" s="179">
        <f>ROUND((SUM(BH87:BH133)),  2)</f>
        <v>0</v>
      </c>
      <c r="I36" s="180">
        <v>0.12</v>
      </c>
      <c r="J36" s="179">
        <f>0</f>
        <v>0</v>
      </c>
      <c r="L36" s="116"/>
    </row>
    <row r="37" spans="2:12" s="117" customFormat="1" ht="14.4" hidden="1" customHeight="1">
      <c r="B37" s="116"/>
      <c r="E37" s="113" t="s">
        <v>43</v>
      </c>
      <c r="F37" s="179">
        <f>ROUND((SUM(BI87:BI133)),  2)</f>
        <v>0</v>
      </c>
      <c r="I37" s="180">
        <v>0</v>
      </c>
      <c r="J37" s="179">
        <f>0</f>
        <v>0</v>
      </c>
      <c r="L37" s="116"/>
    </row>
    <row r="38" spans="2:12" s="117" customFormat="1" ht="6.9" customHeight="1">
      <c r="B38" s="116"/>
      <c r="L38" s="116"/>
    </row>
    <row r="39" spans="2:12" s="117" customFormat="1" ht="25.35" customHeight="1">
      <c r="B39" s="116"/>
      <c r="C39" s="181"/>
      <c r="D39" s="182" t="s">
        <v>44</v>
      </c>
      <c r="E39" s="139"/>
      <c r="F39" s="139"/>
      <c r="G39" s="183" t="s">
        <v>45</v>
      </c>
      <c r="H39" s="184" t="s">
        <v>46</v>
      </c>
      <c r="I39" s="139"/>
      <c r="J39" s="185">
        <f>SUM(J30:J37)</f>
        <v>0</v>
      </c>
      <c r="K39" s="186"/>
      <c r="L39" s="116"/>
    </row>
    <row r="40" spans="2:12" s="117" customFormat="1" ht="14.4" customHeight="1"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16"/>
    </row>
    <row r="44" spans="2:12" s="117" customFormat="1" ht="6.9" customHeight="1"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16"/>
    </row>
    <row r="45" spans="2:12" s="117" customFormat="1" ht="24.9" customHeight="1">
      <c r="B45" s="116"/>
      <c r="C45" s="108" t="s">
        <v>107</v>
      </c>
      <c r="L45" s="116"/>
    </row>
    <row r="46" spans="2:12" s="117" customFormat="1" ht="6.9" customHeight="1">
      <c r="B46" s="116"/>
      <c r="L46" s="116"/>
    </row>
    <row r="47" spans="2:12" s="117" customFormat="1" ht="12" customHeight="1">
      <c r="B47" s="116"/>
      <c r="C47" s="113" t="s">
        <v>15</v>
      </c>
      <c r="L47" s="116"/>
    </row>
    <row r="48" spans="2:12" s="117" customFormat="1" ht="16.5" customHeight="1">
      <c r="B48" s="116"/>
      <c r="E48" s="318" t="str">
        <f>E7</f>
        <v>VŠE 3.np, Centrum pro konzultace</v>
      </c>
      <c r="F48" s="319"/>
      <c r="G48" s="319"/>
      <c r="H48" s="319"/>
      <c r="L48" s="116"/>
    </row>
    <row r="49" spans="2:47" s="117" customFormat="1" ht="12" customHeight="1">
      <c r="B49" s="116"/>
      <c r="C49" s="113" t="s">
        <v>105</v>
      </c>
      <c r="L49" s="116"/>
    </row>
    <row r="50" spans="2:47" s="117" customFormat="1" ht="16.5" customHeight="1">
      <c r="B50" s="116"/>
      <c r="E50" s="278" t="str">
        <f>E9</f>
        <v>02a - Kanalizace</v>
      </c>
      <c r="F50" s="317"/>
      <c r="G50" s="317"/>
      <c r="H50" s="317"/>
      <c r="L50" s="116"/>
    </row>
    <row r="51" spans="2:47" s="117" customFormat="1" ht="6.9" customHeight="1">
      <c r="B51" s="116"/>
      <c r="L51" s="116"/>
    </row>
    <row r="52" spans="2:47" s="117" customFormat="1" ht="12" customHeight="1">
      <c r="B52" s="116"/>
      <c r="C52" s="113" t="s">
        <v>19</v>
      </c>
      <c r="F52" s="114" t="str">
        <f>F12</f>
        <v>Praha</v>
      </c>
      <c r="I52" s="113" t="s">
        <v>21</v>
      </c>
      <c r="J52" s="187" t="str">
        <f>IF(J12="","",J12)</f>
        <v>27. 12. 2024</v>
      </c>
      <c r="L52" s="116"/>
    </row>
    <row r="53" spans="2:47" s="117" customFormat="1" ht="6.9" customHeight="1">
      <c r="B53" s="116"/>
      <c r="L53" s="116"/>
    </row>
    <row r="54" spans="2:47" s="117" customFormat="1" ht="15.15" customHeight="1">
      <c r="B54" s="116"/>
      <c r="C54" s="113" t="s">
        <v>23</v>
      </c>
      <c r="F54" s="114" t="str">
        <f>E15</f>
        <v xml:space="preserve"> </v>
      </c>
      <c r="I54" s="113" t="s">
        <v>28</v>
      </c>
      <c r="J54" s="188" t="str">
        <f>E21</f>
        <v xml:space="preserve"> </v>
      </c>
      <c r="L54" s="116"/>
    </row>
    <row r="55" spans="2:47" s="117" customFormat="1" ht="15.15" customHeight="1">
      <c r="B55" s="116"/>
      <c r="C55" s="113" t="s">
        <v>27</v>
      </c>
      <c r="F55" s="114" t="str">
        <f>IF(E18="","",E18)</f>
        <v xml:space="preserve"> Vyplň údaj</v>
      </c>
      <c r="I55" s="113" t="s">
        <v>30</v>
      </c>
      <c r="J55" s="188" t="str">
        <f>E24</f>
        <v>Ing. Milan Dušek</v>
      </c>
      <c r="L55" s="116"/>
    </row>
    <row r="56" spans="2:47" s="117" customFormat="1" ht="10.35" customHeight="1">
      <c r="B56" s="116"/>
      <c r="L56" s="116"/>
    </row>
    <row r="57" spans="2:47" s="117" customFormat="1" ht="29.25" customHeight="1">
      <c r="B57" s="116"/>
      <c r="C57" s="189" t="s">
        <v>108</v>
      </c>
      <c r="D57" s="181"/>
      <c r="E57" s="181"/>
      <c r="F57" s="181"/>
      <c r="G57" s="181"/>
      <c r="H57" s="181"/>
      <c r="I57" s="181"/>
      <c r="J57" s="190" t="s">
        <v>109</v>
      </c>
      <c r="K57" s="181"/>
      <c r="L57" s="116"/>
    </row>
    <row r="58" spans="2:47" s="117" customFormat="1" ht="10.35" customHeight="1">
      <c r="B58" s="116"/>
      <c r="L58" s="116"/>
    </row>
    <row r="59" spans="2:47" s="117" customFormat="1" ht="22.8" customHeight="1">
      <c r="B59" s="116"/>
      <c r="C59" s="191" t="s">
        <v>66</v>
      </c>
      <c r="J59" s="176">
        <f>J87</f>
        <v>0</v>
      </c>
      <c r="L59" s="116"/>
      <c r="AU59" s="104" t="s">
        <v>110</v>
      </c>
    </row>
    <row r="60" spans="2:47" s="193" customFormat="1" ht="24.9" customHeight="1">
      <c r="B60" s="192"/>
      <c r="D60" s="194" t="s">
        <v>111</v>
      </c>
      <c r="E60" s="195"/>
      <c r="F60" s="195"/>
      <c r="G60" s="195"/>
      <c r="H60" s="195"/>
      <c r="I60" s="195"/>
      <c r="J60" s="196">
        <f>J88</f>
        <v>0</v>
      </c>
      <c r="L60" s="192"/>
    </row>
    <row r="61" spans="2:47" s="198" customFormat="1" ht="19.95" customHeight="1">
      <c r="B61" s="197"/>
      <c r="D61" s="199" t="s">
        <v>112</v>
      </c>
      <c r="E61" s="200"/>
      <c r="F61" s="200"/>
      <c r="G61" s="200"/>
      <c r="H61" s="200"/>
      <c r="I61" s="200"/>
      <c r="J61" s="201">
        <f>J89</f>
        <v>0</v>
      </c>
      <c r="L61" s="197"/>
    </row>
    <row r="62" spans="2:47" s="198" customFormat="1" ht="19.95" customHeight="1">
      <c r="B62" s="197"/>
      <c r="D62" s="199" t="s">
        <v>113</v>
      </c>
      <c r="E62" s="200"/>
      <c r="F62" s="200"/>
      <c r="G62" s="200"/>
      <c r="H62" s="200"/>
      <c r="I62" s="200"/>
      <c r="J62" s="201">
        <f>J92</f>
        <v>0</v>
      </c>
      <c r="L62" s="197"/>
    </row>
    <row r="63" spans="2:47" s="198" customFormat="1" ht="19.95" customHeight="1">
      <c r="B63" s="197"/>
      <c r="D63" s="199" t="s">
        <v>114</v>
      </c>
      <c r="E63" s="200"/>
      <c r="F63" s="200"/>
      <c r="G63" s="200"/>
      <c r="H63" s="200"/>
      <c r="I63" s="200"/>
      <c r="J63" s="201">
        <f>J97</f>
        <v>0</v>
      </c>
      <c r="L63" s="197"/>
    </row>
    <row r="64" spans="2:47" s="198" customFormat="1" ht="19.95" customHeight="1">
      <c r="B64" s="197"/>
      <c r="D64" s="199" t="s">
        <v>115</v>
      </c>
      <c r="E64" s="200"/>
      <c r="F64" s="200"/>
      <c r="G64" s="200"/>
      <c r="H64" s="200"/>
      <c r="I64" s="200"/>
      <c r="J64" s="201">
        <f>J101</f>
        <v>0</v>
      </c>
      <c r="L64" s="197"/>
    </row>
    <row r="65" spans="2:12" s="193" customFormat="1" ht="24.9" customHeight="1">
      <c r="B65" s="192"/>
      <c r="D65" s="194" t="s">
        <v>116</v>
      </c>
      <c r="E65" s="195"/>
      <c r="F65" s="195"/>
      <c r="G65" s="195"/>
      <c r="H65" s="195"/>
      <c r="I65" s="195"/>
      <c r="J65" s="196">
        <f>J104</f>
        <v>0</v>
      </c>
      <c r="L65" s="192"/>
    </row>
    <row r="66" spans="2:12" s="198" customFormat="1" ht="19.95" customHeight="1">
      <c r="B66" s="197"/>
      <c r="D66" s="199" t="s">
        <v>469</v>
      </c>
      <c r="E66" s="200"/>
      <c r="F66" s="200"/>
      <c r="G66" s="200"/>
      <c r="H66" s="200"/>
      <c r="I66" s="200"/>
      <c r="J66" s="201">
        <f>J105</f>
        <v>0</v>
      </c>
      <c r="L66" s="197"/>
    </row>
    <row r="67" spans="2:12" s="198" customFormat="1" ht="19.95" customHeight="1">
      <c r="B67" s="197"/>
      <c r="D67" s="199" t="s">
        <v>118</v>
      </c>
      <c r="E67" s="200"/>
      <c r="F67" s="200"/>
      <c r="G67" s="200"/>
      <c r="H67" s="200"/>
      <c r="I67" s="200"/>
      <c r="J67" s="201">
        <f>J125</f>
        <v>0</v>
      </c>
      <c r="L67" s="197"/>
    </row>
    <row r="68" spans="2:12" s="117" customFormat="1" ht="21.75" customHeight="1">
      <c r="B68" s="116"/>
      <c r="L68" s="116"/>
    </row>
    <row r="69" spans="2:12" s="117" customFormat="1" ht="6.9" customHeight="1"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16"/>
    </row>
    <row r="73" spans="2:12" s="117" customFormat="1" ht="6.9" customHeight="1">
      <c r="B73" s="128"/>
      <c r="C73" s="129"/>
      <c r="D73" s="129"/>
      <c r="E73" s="129"/>
      <c r="F73" s="129"/>
      <c r="G73" s="129"/>
      <c r="H73" s="129"/>
      <c r="I73" s="129"/>
      <c r="J73" s="129"/>
      <c r="K73" s="129"/>
      <c r="L73" s="116"/>
    </row>
    <row r="74" spans="2:12" s="117" customFormat="1" ht="24.9" customHeight="1">
      <c r="B74" s="116"/>
      <c r="C74" s="108" t="s">
        <v>123</v>
      </c>
      <c r="L74" s="116"/>
    </row>
    <row r="75" spans="2:12" s="117" customFormat="1" ht="6.9" customHeight="1">
      <c r="B75" s="116"/>
      <c r="L75" s="116"/>
    </row>
    <row r="76" spans="2:12" s="117" customFormat="1" ht="12" customHeight="1">
      <c r="B76" s="116"/>
      <c r="C76" s="113" t="s">
        <v>15</v>
      </c>
      <c r="L76" s="116"/>
    </row>
    <row r="77" spans="2:12" s="117" customFormat="1" ht="16.5" customHeight="1">
      <c r="B77" s="116"/>
      <c r="E77" s="318" t="str">
        <f>E7</f>
        <v>VŠE 3.np, Centrum pro konzultace</v>
      </c>
      <c r="F77" s="319"/>
      <c r="G77" s="319"/>
      <c r="H77" s="319"/>
      <c r="L77" s="116"/>
    </row>
    <row r="78" spans="2:12" s="117" customFormat="1" ht="12" customHeight="1">
      <c r="B78" s="116"/>
      <c r="C78" s="113" t="s">
        <v>105</v>
      </c>
      <c r="L78" s="116"/>
    </row>
    <row r="79" spans="2:12" s="117" customFormat="1" ht="16.5" customHeight="1">
      <c r="B79" s="116"/>
      <c r="E79" s="278" t="str">
        <f>E9</f>
        <v>02a - Kanalizace</v>
      </c>
      <c r="F79" s="317"/>
      <c r="G79" s="317"/>
      <c r="H79" s="317"/>
      <c r="L79" s="116"/>
    </row>
    <row r="80" spans="2:12" s="117" customFormat="1" ht="6.9" customHeight="1">
      <c r="B80" s="116"/>
      <c r="L80" s="116"/>
    </row>
    <row r="81" spans="2:65" s="117" customFormat="1" ht="12" customHeight="1">
      <c r="B81" s="116"/>
      <c r="C81" s="113" t="s">
        <v>19</v>
      </c>
      <c r="F81" s="114" t="str">
        <f>F12</f>
        <v>Praha</v>
      </c>
      <c r="I81" s="113" t="s">
        <v>21</v>
      </c>
      <c r="J81" s="187" t="str">
        <f>IF(J12="","",J12)</f>
        <v>27. 12. 2024</v>
      </c>
      <c r="L81" s="116"/>
    </row>
    <row r="82" spans="2:65" s="117" customFormat="1" ht="6.9" customHeight="1">
      <c r="B82" s="116"/>
      <c r="L82" s="116"/>
    </row>
    <row r="83" spans="2:65" s="117" customFormat="1" ht="15.15" customHeight="1">
      <c r="B83" s="116"/>
      <c r="C83" s="113" t="s">
        <v>23</v>
      </c>
      <c r="F83" s="114" t="str">
        <f>E15</f>
        <v xml:space="preserve"> </v>
      </c>
      <c r="I83" s="113" t="s">
        <v>28</v>
      </c>
      <c r="J83" s="188" t="str">
        <f>E21</f>
        <v xml:space="preserve"> </v>
      </c>
      <c r="L83" s="116"/>
    </row>
    <row r="84" spans="2:65" s="117" customFormat="1" ht="15.15" customHeight="1">
      <c r="B84" s="116"/>
      <c r="C84" s="113" t="s">
        <v>27</v>
      </c>
      <c r="F84" s="114" t="str">
        <f>IF(E18="","",E18)</f>
        <v xml:space="preserve"> Vyplň údaj</v>
      </c>
      <c r="I84" s="113" t="s">
        <v>30</v>
      </c>
      <c r="J84" s="188" t="str">
        <f>E24</f>
        <v>Ing. Milan Dušek</v>
      </c>
      <c r="L84" s="116"/>
    </row>
    <row r="85" spans="2:65" s="117" customFormat="1" ht="10.35" customHeight="1">
      <c r="B85" s="116"/>
      <c r="L85" s="116"/>
    </row>
    <row r="86" spans="2:65" s="206" customFormat="1" ht="29.25" customHeight="1">
      <c r="B86" s="202"/>
      <c r="C86" s="203" t="s">
        <v>124</v>
      </c>
      <c r="D86" s="204" t="s">
        <v>53</v>
      </c>
      <c r="E86" s="204" t="s">
        <v>49</v>
      </c>
      <c r="F86" s="204" t="s">
        <v>50</v>
      </c>
      <c r="G86" s="204" t="s">
        <v>125</v>
      </c>
      <c r="H86" s="204" t="s">
        <v>126</v>
      </c>
      <c r="I86" s="204" t="s">
        <v>127</v>
      </c>
      <c r="J86" s="204" t="s">
        <v>109</v>
      </c>
      <c r="K86" s="205" t="s">
        <v>128</v>
      </c>
      <c r="L86" s="202"/>
      <c r="M86" s="141" t="s">
        <v>3</v>
      </c>
      <c r="N86" s="142" t="s">
        <v>38</v>
      </c>
      <c r="O86" s="142" t="s">
        <v>129</v>
      </c>
      <c r="P86" s="142" t="s">
        <v>130</v>
      </c>
      <c r="Q86" s="142" t="s">
        <v>131</v>
      </c>
      <c r="R86" s="142" t="s">
        <v>132</v>
      </c>
      <c r="S86" s="142" t="s">
        <v>133</v>
      </c>
      <c r="T86" s="143" t="s">
        <v>134</v>
      </c>
    </row>
    <row r="87" spans="2:65" s="117" customFormat="1" ht="22.8" customHeight="1">
      <c r="B87" s="116"/>
      <c r="C87" s="147" t="s">
        <v>135</v>
      </c>
      <c r="J87" s="207">
        <f>BK87</f>
        <v>0</v>
      </c>
      <c r="L87" s="116"/>
      <c r="M87" s="144"/>
      <c r="N87" s="136"/>
      <c r="O87" s="136"/>
      <c r="P87" s="208">
        <f>P88+P104</f>
        <v>48.525297999999992</v>
      </c>
      <c r="Q87" s="136"/>
      <c r="R87" s="208">
        <f>R88+R104</f>
        <v>0.36262</v>
      </c>
      <c r="S87" s="136"/>
      <c r="T87" s="209">
        <f>T88+T104</f>
        <v>0.27959000000000001</v>
      </c>
      <c r="AT87" s="104" t="s">
        <v>67</v>
      </c>
      <c r="AU87" s="104" t="s">
        <v>110</v>
      </c>
      <c r="BK87" s="210">
        <f>BK88+BK104</f>
        <v>0</v>
      </c>
    </row>
    <row r="88" spans="2:65" s="212" customFormat="1" ht="25.95" customHeight="1">
      <c r="B88" s="211"/>
      <c r="D88" s="213" t="s">
        <v>67</v>
      </c>
      <c r="E88" s="214" t="s">
        <v>136</v>
      </c>
      <c r="F88" s="214" t="s">
        <v>137</v>
      </c>
      <c r="J88" s="215">
        <f>BK88</f>
        <v>0</v>
      </c>
      <c r="L88" s="211"/>
      <c r="M88" s="216"/>
      <c r="P88" s="217">
        <f>P89+P92+P97+P101</f>
        <v>10.04149</v>
      </c>
      <c r="R88" s="217">
        <f>R89+R92+R97+R101</f>
        <v>0.31014999999999998</v>
      </c>
      <c r="T88" s="218">
        <f>T89+T92+T97+T101</f>
        <v>0.09</v>
      </c>
      <c r="AR88" s="213" t="s">
        <v>76</v>
      </c>
      <c r="AT88" s="219" t="s">
        <v>67</v>
      </c>
      <c r="AU88" s="219" t="s">
        <v>68</v>
      </c>
      <c r="AY88" s="213" t="s">
        <v>138</v>
      </c>
      <c r="BK88" s="220">
        <f>BK89+BK92+BK97+BK101</f>
        <v>0</v>
      </c>
    </row>
    <row r="89" spans="2:65" s="212" customFormat="1" ht="22.8" customHeight="1">
      <c r="B89" s="211"/>
      <c r="D89" s="213" t="s">
        <v>67</v>
      </c>
      <c r="E89" s="221" t="s">
        <v>139</v>
      </c>
      <c r="F89" s="221" t="s">
        <v>140</v>
      </c>
      <c r="J89" s="222">
        <f>BK89</f>
        <v>0</v>
      </c>
      <c r="L89" s="211"/>
      <c r="M89" s="216"/>
      <c r="P89" s="217">
        <f>SUM(P90:P91)</f>
        <v>4.8620000000000001</v>
      </c>
      <c r="R89" s="217">
        <f>SUM(R90:R91)</f>
        <v>0.30819999999999997</v>
      </c>
      <c r="T89" s="218">
        <f>SUM(T90:T91)</f>
        <v>0</v>
      </c>
      <c r="AR89" s="213" t="s">
        <v>76</v>
      </c>
      <c r="AT89" s="219" t="s">
        <v>67</v>
      </c>
      <c r="AU89" s="219" t="s">
        <v>76</v>
      </c>
      <c r="AY89" s="213" t="s">
        <v>138</v>
      </c>
      <c r="BK89" s="220">
        <f>SUM(BK90:BK91)</f>
        <v>0</v>
      </c>
    </row>
    <row r="90" spans="2:65" s="117" customFormat="1" ht="21.75" customHeight="1">
      <c r="B90" s="116"/>
      <c r="C90" s="223" t="s">
        <v>76</v>
      </c>
      <c r="D90" s="223" t="s">
        <v>141</v>
      </c>
      <c r="E90" s="224" t="s">
        <v>470</v>
      </c>
      <c r="F90" s="225" t="s">
        <v>471</v>
      </c>
      <c r="G90" s="226" t="s">
        <v>318</v>
      </c>
      <c r="H90" s="227">
        <v>2</v>
      </c>
      <c r="I90" s="99"/>
      <c r="J90" s="228">
        <f>ROUND(I90*H90,2)</f>
        <v>0</v>
      </c>
      <c r="K90" s="225" t="s">
        <v>145</v>
      </c>
      <c r="L90" s="116"/>
      <c r="M90" s="229" t="s">
        <v>3</v>
      </c>
      <c r="N90" s="230" t="s">
        <v>39</v>
      </c>
      <c r="O90" s="231">
        <v>2.431</v>
      </c>
      <c r="P90" s="231">
        <f>O90*H90</f>
        <v>4.8620000000000001</v>
      </c>
      <c r="Q90" s="231">
        <v>0.15409999999999999</v>
      </c>
      <c r="R90" s="231">
        <f>Q90*H90</f>
        <v>0.30819999999999997</v>
      </c>
      <c r="S90" s="231">
        <v>0</v>
      </c>
      <c r="T90" s="232">
        <f>S90*H90</f>
        <v>0</v>
      </c>
      <c r="AR90" s="233" t="s">
        <v>146</v>
      </c>
      <c r="AT90" s="233" t="s">
        <v>141</v>
      </c>
      <c r="AU90" s="233" t="s">
        <v>78</v>
      </c>
      <c r="AY90" s="104" t="s">
        <v>138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04" t="s">
        <v>76</v>
      </c>
      <c r="BK90" s="234">
        <f>ROUND(I90*H90,2)</f>
        <v>0</v>
      </c>
      <c r="BL90" s="104" t="s">
        <v>146</v>
      </c>
      <c r="BM90" s="233" t="s">
        <v>472</v>
      </c>
    </row>
    <row r="91" spans="2:65" s="117" customFormat="1">
      <c r="B91" s="116"/>
      <c r="D91" s="235" t="s">
        <v>148</v>
      </c>
      <c r="F91" s="236" t="s">
        <v>473</v>
      </c>
      <c r="I91" s="267"/>
      <c r="L91" s="116"/>
      <c r="M91" s="237"/>
      <c r="T91" s="138"/>
      <c r="AT91" s="104" t="s">
        <v>148</v>
      </c>
      <c r="AU91" s="104" t="s">
        <v>78</v>
      </c>
    </row>
    <row r="92" spans="2:65" s="212" customFormat="1" ht="22.8" customHeight="1">
      <c r="B92" s="211"/>
      <c r="D92" s="213" t="s">
        <v>67</v>
      </c>
      <c r="E92" s="221" t="s">
        <v>165</v>
      </c>
      <c r="F92" s="221" t="s">
        <v>166</v>
      </c>
      <c r="I92" s="270"/>
      <c r="J92" s="222">
        <f>BK92</f>
        <v>0</v>
      </c>
      <c r="L92" s="211"/>
      <c r="M92" s="216"/>
      <c r="P92" s="217">
        <f>SUM(P93:P96)</f>
        <v>4.2250000000000005</v>
      </c>
      <c r="R92" s="217">
        <f>SUM(R93:R96)</f>
        <v>1.9499999999999999E-3</v>
      </c>
      <c r="T92" s="218">
        <f>SUM(T93:T96)</f>
        <v>0.09</v>
      </c>
      <c r="AR92" s="213" t="s">
        <v>76</v>
      </c>
      <c r="AT92" s="219" t="s">
        <v>67</v>
      </c>
      <c r="AU92" s="219" t="s">
        <v>76</v>
      </c>
      <c r="AY92" s="213" t="s">
        <v>138</v>
      </c>
      <c r="BK92" s="220">
        <f>SUM(BK93:BK96)</f>
        <v>0</v>
      </c>
    </row>
    <row r="93" spans="2:65" s="117" customFormat="1" ht="24.15" customHeight="1">
      <c r="B93" s="116"/>
      <c r="C93" s="223" t="s">
        <v>78</v>
      </c>
      <c r="D93" s="223" t="s">
        <v>141</v>
      </c>
      <c r="E93" s="224" t="s">
        <v>167</v>
      </c>
      <c r="F93" s="225" t="s">
        <v>168</v>
      </c>
      <c r="G93" s="226" t="s">
        <v>144</v>
      </c>
      <c r="H93" s="227">
        <v>15</v>
      </c>
      <c r="I93" s="99"/>
      <c r="J93" s="228">
        <f>ROUND(I93*H93,2)</f>
        <v>0</v>
      </c>
      <c r="K93" s="225" t="s">
        <v>145</v>
      </c>
      <c r="L93" s="116"/>
      <c r="M93" s="229" t="s">
        <v>3</v>
      </c>
      <c r="N93" s="230" t="s">
        <v>39</v>
      </c>
      <c r="O93" s="231">
        <v>0.105</v>
      </c>
      <c r="P93" s="231">
        <f>O93*H93</f>
        <v>1.575</v>
      </c>
      <c r="Q93" s="231">
        <v>1.2999999999999999E-4</v>
      </c>
      <c r="R93" s="231">
        <f>Q93*H93</f>
        <v>1.9499999999999999E-3</v>
      </c>
      <c r="S93" s="231">
        <v>0</v>
      </c>
      <c r="T93" s="232">
        <f>S93*H93</f>
        <v>0</v>
      </c>
      <c r="AR93" s="233" t="s">
        <v>146</v>
      </c>
      <c r="AT93" s="233" t="s">
        <v>141</v>
      </c>
      <c r="AU93" s="233" t="s">
        <v>78</v>
      </c>
      <c r="AY93" s="104" t="s">
        <v>138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04" t="s">
        <v>76</v>
      </c>
      <c r="BK93" s="234">
        <f>ROUND(I93*H93,2)</f>
        <v>0</v>
      </c>
      <c r="BL93" s="104" t="s">
        <v>146</v>
      </c>
      <c r="BM93" s="233" t="s">
        <v>474</v>
      </c>
    </row>
    <row r="94" spans="2:65" s="117" customFormat="1">
      <c r="B94" s="116"/>
      <c r="D94" s="235" t="s">
        <v>148</v>
      </c>
      <c r="F94" s="236" t="s">
        <v>170</v>
      </c>
      <c r="I94" s="267"/>
      <c r="L94" s="116"/>
      <c r="M94" s="237"/>
      <c r="T94" s="138"/>
      <c r="AT94" s="104" t="s">
        <v>148</v>
      </c>
      <c r="AU94" s="104" t="s">
        <v>78</v>
      </c>
    </row>
    <row r="95" spans="2:65" s="117" customFormat="1" ht="21.75" customHeight="1">
      <c r="B95" s="116"/>
      <c r="C95" s="223" t="s">
        <v>160</v>
      </c>
      <c r="D95" s="223" t="s">
        <v>141</v>
      </c>
      <c r="E95" s="224" t="s">
        <v>475</v>
      </c>
      <c r="F95" s="225" t="s">
        <v>476</v>
      </c>
      <c r="G95" s="226" t="s">
        <v>282</v>
      </c>
      <c r="H95" s="227">
        <v>10</v>
      </c>
      <c r="I95" s="99"/>
      <c r="J95" s="228">
        <f>ROUND(I95*H95,2)</f>
        <v>0</v>
      </c>
      <c r="K95" s="225" t="s">
        <v>145</v>
      </c>
      <c r="L95" s="116"/>
      <c r="M95" s="229" t="s">
        <v>3</v>
      </c>
      <c r="N95" s="230" t="s">
        <v>39</v>
      </c>
      <c r="O95" s="231">
        <v>0.26500000000000001</v>
      </c>
      <c r="P95" s="231">
        <f>O95*H95</f>
        <v>2.6500000000000004</v>
      </c>
      <c r="Q95" s="231">
        <v>0</v>
      </c>
      <c r="R95" s="231">
        <f>Q95*H95</f>
        <v>0</v>
      </c>
      <c r="S95" s="231">
        <v>8.9999999999999993E-3</v>
      </c>
      <c r="T95" s="232">
        <f>S95*H95</f>
        <v>0.09</v>
      </c>
      <c r="AR95" s="233" t="s">
        <v>146</v>
      </c>
      <c r="AT95" s="233" t="s">
        <v>141</v>
      </c>
      <c r="AU95" s="233" t="s">
        <v>78</v>
      </c>
      <c r="AY95" s="104" t="s">
        <v>138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04" t="s">
        <v>76</v>
      </c>
      <c r="BK95" s="234">
        <f>ROUND(I95*H95,2)</f>
        <v>0</v>
      </c>
      <c r="BL95" s="104" t="s">
        <v>146</v>
      </c>
      <c r="BM95" s="233" t="s">
        <v>477</v>
      </c>
    </row>
    <row r="96" spans="2:65" s="117" customFormat="1">
      <c r="B96" s="116"/>
      <c r="D96" s="235" t="s">
        <v>148</v>
      </c>
      <c r="F96" s="236" t="s">
        <v>478</v>
      </c>
      <c r="I96" s="267"/>
      <c r="L96" s="116"/>
      <c r="M96" s="237"/>
      <c r="T96" s="138"/>
      <c r="AT96" s="104" t="s">
        <v>148</v>
      </c>
      <c r="AU96" s="104" t="s">
        <v>78</v>
      </c>
    </row>
    <row r="97" spans="2:65" s="212" customFormat="1" ht="22.8" customHeight="1">
      <c r="B97" s="211"/>
      <c r="D97" s="213" t="s">
        <v>67</v>
      </c>
      <c r="E97" s="221" t="s">
        <v>196</v>
      </c>
      <c r="F97" s="221" t="s">
        <v>197</v>
      </c>
      <c r="I97" s="270"/>
      <c r="J97" s="222">
        <f>BK97</f>
        <v>0</v>
      </c>
      <c r="L97" s="211"/>
      <c r="M97" s="216"/>
      <c r="P97" s="217">
        <f>SUM(P98:P100)</f>
        <v>0</v>
      </c>
      <c r="R97" s="217">
        <f>SUM(R98:R100)</f>
        <v>0</v>
      </c>
      <c r="T97" s="218">
        <f>SUM(T98:T100)</f>
        <v>0</v>
      </c>
      <c r="AR97" s="213" t="s">
        <v>76</v>
      </c>
      <c r="AT97" s="219" t="s">
        <v>67</v>
      </c>
      <c r="AU97" s="219" t="s">
        <v>76</v>
      </c>
      <c r="AY97" s="213" t="s">
        <v>138</v>
      </c>
      <c r="BK97" s="220">
        <f>SUM(BK98:BK100)</f>
        <v>0</v>
      </c>
    </row>
    <row r="98" spans="2:65" s="117" customFormat="1" ht="24.15" customHeight="1">
      <c r="B98" s="116"/>
      <c r="C98" s="223" t="s">
        <v>146</v>
      </c>
      <c r="D98" s="223" t="s">
        <v>141</v>
      </c>
      <c r="E98" s="224" t="s">
        <v>418</v>
      </c>
      <c r="F98" s="225" t="s">
        <v>419</v>
      </c>
      <c r="G98" s="226" t="s">
        <v>200</v>
      </c>
      <c r="H98" s="227">
        <v>0.28000000000000003</v>
      </c>
      <c r="I98" s="99"/>
      <c r="J98" s="228">
        <f>ROUND(I98*H98,2)</f>
        <v>0</v>
      </c>
      <c r="K98" s="225" t="s">
        <v>145</v>
      </c>
      <c r="L98" s="116"/>
      <c r="M98" s="229" t="s">
        <v>3</v>
      </c>
      <c r="N98" s="230" t="s">
        <v>39</v>
      </c>
      <c r="O98" s="231">
        <v>0</v>
      </c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AR98" s="233" t="s">
        <v>146</v>
      </c>
      <c r="AT98" s="233" t="s">
        <v>141</v>
      </c>
      <c r="AU98" s="233" t="s">
        <v>78</v>
      </c>
      <c r="AY98" s="104" t="s">
        <v>138</v>
      </c>
      <c r="BE98" s="234">
        <f>IF(N98="základní",J98,0)</f>
        <v>0</v>
      </c>
      <c r="BF98" s="234">
        <f>IF(N98="snížená",J98,0)</f>
        <v>0</v>
      </c>
      <c r="BG98" s="234">
        <f>IF(N98="zákl. přenesená",J98,0)</f>
        <v>0</v>
      </c>
      <c r="BH98" s="234">
        <f>IF(N98="sníž. přenesená",J98,0)</f>
        <v>0</v>
      </c>
      <c r="BI98" s="234">
        <f>IF(N98="nulová",J98,0)</f>
        <v>0</v>
      </c>
      <c r="BJ98" s="104" t="s">
        <v>76</v>
      </c>
      <c r="BK98" s="234">
        <f>ROUND(I98*H98,2)</f>
        <v>0</v>
      </c>
      <c r="BL98" s="104" t="s">
        <v>146</v>
      </c>
      <c r="BM98" s="233" t="s">
        <v>479</v>
      </c>
    </row>
    <row r="99" spans="2:65" s="117" customFormat="1">
      <c r="B99" s="116"/>
      <c r="D99" s="235" t="s">
        <v>148</v>
      </c>
      <c r="F99" s="236" t="s">
        <v>421</v>
      </c>
      <c r="I99" s="267"/>
      <c r="L99" s="116"/>
      <c r="M99" s="237"/>
      <c r="T99" s="138"/>
      <c r="AT99" s="104" t="s">
        <v>148</v>
      </c>
      <c r="AU99" s="104" t="s">
        <v>78</v>
      </c>
    </row>
    <row r="100" spans="2:65" s="117" customFormat="1" ht="16.5" customHeight="1">
      <c r="B100" s="116"/>
      <c r="C100" s="223" t="s">
        <v>173</v>
      </c>
      <c r="D100" s="223" t="s">
        <v>141</v>
      </c>
      <c r="E100" s="224" t="s">
        <v>480</v>
      </c>
      <c r="F100" s="225" t="s">
        <v>481</v>
      </c>
      <c r="G100" s="226" t="s">
        <v>482</v>
      </c>
      <c r="H100" s="227">
        <v>1</v>
      </c>
      <c r="I100" s="99"/>
      <c r="J100" s="228">
        <f>ROUND(I100*H100,2)</f>
        <v>0</v>
      </c>
      <c r="K100" s="225" t="s">
        <v>3</v>
      </c>
      <c r="L100" s="116"/>
      <c r="M100" s="229" t="s">
        <v>3</v>
      </c>
      <c r="N100" s="230" t="s">
        <v>39</v>
      </c>
      <c r="O100" s="231">
        <v>0</v>
      </c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AR100" s="233" t="s">
        <v>146</v>
      </c>
      <c r="AT100" s="233" t="s">
        <v>141</v>
      </c>
      <c r="AU100" s="233" t="s">
        <v>78</v>
      </c>
      <c r="AY100" s="104" t="s">
        <v>138</v>
      </c>
      <c r="BE100" s="234">
        <f>IF(N100="základní",J100,0)</f>
        <v>0</v>
      </c>
      <c r="BF100" s="234">
        <f>IF(N100="snížená",J100,0)</f>
        <v>0</v>
      </c>
      <c r="BG100" s="234">
        <f>IF(N100="zákl. přenesená",J100,0)</f>
        <v>0</v>
      </c>
      <c r="BH100" s="234">
        <f>IF(N100="sníž. přenesená",J100,0)</f>
        <v>0</v>
      </c>
      <c r="BI100" s="234">
        <f>IF(N100="nulová",J100,0)</f>
        <v>0</v>
      </c>
      <c r="BJ100" s="104" t="s">
        <v>76</v>
      </c>
      <c r="BK100" s="234">
        <f>ROUND(I100*H100,2)</f>
        <v>0</v>
      </c>
      <c r="BL100" s="104" t="s">
        <v>146</v>
      </c>
      <c r="BM100" s="233" t="s">
        <v>483</v>
      </c>
    </row>
    <row r="101" spans="2:65" s="212" customFormat="1" ht="22.8" customHeight="1">
      <c r="B101" s="211"/>
      <c r="D101" s="213" t="s">
        <v>67</v>
      </c>
      <c r="E101" s="221" t="s">
        <v>223</v>
      </c>
      <c r="F101" s="221" t="s">
        <v>224</v>
      </c>
      <c r="I101" s="270"/>
      <c r="J101" s="222">
        <f>BK101</f>
        <v>0</v>
      </c>
      <c r="L101" s="211"/>
      <c r="M101" s="216"/>
      <c r="P101" s="217">
        <f>SUM(P102:P103)</f>
        <v>0.95449000000000006</v>
      </c>
      <c r="R101" s="217">
        <f>SUM(R102:R103)</f>
        <v>0</v>
      </c>
      <c r="T101" s="218">
        <f>SUM(T102:T103)</f>
        <v>0</v>
      </c>
      <c r="AR101" s="213" t="s">
        <v>76</v>
      </c>
      <c r="AT101" s="219" t="s">
        <v>67</v>
      </c>
      <c r="AU101" s="219" t="s">
        <v>76</v>
      </c>
      <c r="AY101" s="213" t="s">
        <v>138</v>
      </c>
      <c r="BK101" s="220">
        <f>SUM(BK102:BK103)</f>
        <v>0</v>
      </c>
    </row>
    <row r="102" spans="2:65" s="117" customFormat="1" ht="44.25" customHeight="1">
      <c r="B102" s="116"/>
      <c r="C102" s="223" t="s">
        <v>139</v>
      </c>
      <c r="D102" s="223" t="s">
        <v>141</v>
      </c>
      <c r="E102" s="224" t="s">
        <v>484</v>
      </c>
      <c r="F102" s="225" t="s">
        <v>485</v>
      </c>
      <c r="G102" s="226" t="s">
        <v>200</v>
      </c>
      <c r="H102" s="227">
        <v>0.31</v>
      </c>
      <c r="I102" s="99"/>
      <c r="J102" s="228">
        <f>ROUND(I102*H102,2)</f>
        <v>0</v>
      </c>
      <c r="K102" s="225" t="s">
        <v>145</v>
      </c>
      <c r="L102" s="116"/>
      <c r="M102" s="229" t="s">
        <v>3</v>
      </c>
      <c r="N102" s="230" t="s">
        <v>39</v>
      </c>
      <c r="O102" s="231">
        <v>3.0790000000000002</v>
      </c>
      <c r="P102" s="231">
        <f>O102*H102</f>
        <v>0.95449000000000006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AR102" s="233" t="s">
        <v>146</v>
      </c>
      <c r="AT102" s="233" t="s">
        <v>141</v>
      </c>
      <c r="AU102" s="233" t="s">
        <v>78</v>
      </c>
      <c r="AY102" s="104" t="s">
        <v>138</v>
      </c>
      <c r="BE102" s="234">
        <f>IF(N102="základní",J102,0)</f>
        <v>0</v>
      </c>
      <c r="BF102" s="234">
        <f>IF(N102="snížená",J102,0)</f>
        <v>0</v>
      </c>
      <c r="BG102" s="234">
        <f>IF(N102="zákl. přenesená",J102,0)</f>
        <v>0</v>
      </c>
      <c r="BH102" s="234">
        <f>IF(N102="sníž. přenesená",J102,0)</f>
        <v>0</v>
      </c>
      <c r="BI102" s="234">
        <f>IF(N102="nulová",J102,0)</f>
        <v>0</v>
      </c>
      <c r="BJ102" s="104" t="s">
        <v>76</v>
      </c>
      <c r="BK102" s="234">
        <f>ROUND(I102*H102,2)</f>
        <v>0</v>
      </c>
      <c r="BL102" s="104" t="s">
        <v>146</v>
      </c>
      <c r="BM102" s="233" t="s">
        <v>486</v>
      </c>
    </row>
    <row r="103" spans="2:65" s="117" customFormat="1">
      <c r="B103" s="116"/>
      <c r="D103" s="235" t="s">
        <v>148</v>
      </c>
      <c r="F103" s="236" t="s">
        <v>487</v>
      </c>
      <c r="I103" s="267"/>
      <c r="L103" s="116"/>
      <c r="M103" s="237"/>
      <c r="T103" s="138"/>
      <c r="AT103" s="104" t="s">
        <v>148</v>
      </c>
      <c r="AU103" s="104" t="s">
        <v>78</v>
      </c>
    </row>
    <row r="104" spans="2:65" s="212" customFormat="1" ht="25.95" customHeight="1">
      <c r="B104" s="211"/>
      <c r="D104" s="213" t="s">
        <v>67</v>
      </c>
      <c r="E104" s="214" t="s">
        <v>235</v>
      </c>
      <c r="F104" s="214" t="s">
        <v>236</v>
      </c>
      <c r="I104" s="270"/>
      <c r="J104" s="215">
        <f>BK104</f>
        <v>0</v>
      </c>
      <c r="L104" s="211"/>
      <c r="M104" s="216"/>
      <c r="P104" s="217">
        <f>P105+P125</f>
        <v>38.483807999999996</v>
      </c>
      <c r="R104" s="217">
        <f>R105+R125</f>
        <v>5.2470000000000003E-2</v>
      </c>
      <c r="T104" s="218">
        <f>T105+T125</f>
        <v>0.18959000000000001</v>
      </c>
      <c r="AR104" s="213" t="s">
        <v>78</v>
      </c>
      <c r="AT104" s="219" t="s">
        <v>67</v>
      </c>
      <c r="AU104" s="219" t="s">
        <v>68</v>
      </c>
      <c r="AY104" s="213" t="s">
        <v>138</v>
      </c>
      <c r="BK104" s="220">
        <f>BK105+BK125</f>
        <v>0</v>
      </c>
    </row>
    <row r="105" spans="2:65" s="212" customFormat="1" ht="22.8" customHeight="1">
      <c r="B105" s="211"/>
      <c r="D105" s="213" t="s">
        <v>67</v>
      </c>
      <c r="E105" s="221" t="s">
        <v>488</v>
      </c>
      <c r="F105" s="221" t="s">
        <v>489</v>
      </c>
      <c r="I105" s="270"/>
      <c r="J105" s="222">
        <f>BK105</f>
        <v>0</v>
      </c>
      <c r="L105" s="211"/>
      <c r="M105" s="216"/>
      <c r="P105" s="217">
        <f>SUM(P106:P124)</f>
        <v>26.267029999999998</v>
      </c>
      <c r="R105" s="217">
        <f>SUM(R106:R124)</f>
        <v>3.372E-2</v>
      </c>
      <c r="T105" s="218">
        <f>SUM(T106:T124)</f>
        <v>2.9839999999999998E-2</v>
      </c>
      <c r="AR105" s="213" t="s">
        <v>78</v>
      </c>
      <c r="AT105" s="219" t="s">
        <v>67</v>
      </c>
      <c r="AU105" s="219" t="s">
        <v>76</v>
      </c>
      <c r="AY105" s="213" t="s">
        <v>138</v>
      </c>
      <c r="BK105" s="220">
        <f>SUM(BK106:BK124)</f>
        <v>0</v>
      </c>
    </row>
    <row r="106" spans="2:65" s="117" customFormat="1" ht="16.5" customHeight="1">
      <c r="B106" s="116"/>
      <c r="C106" s="223" t="s">
        <v>183</v>
      </c>
      <c r="D106" s="223" t="s">
        <v>141</v>
      </c>
      <c r="E106" s="224" t="s">
        <v>490</v>
      </c>
      <c r="F106" s="225" t="s">
        <v>491</v>
      </c>
      <c r="G106" s="226" t="s">
        <v>282</v>
      </c>
      <c r="H106" s="227">
        <v>2</v>
      </c>
      <c r="I106" s="99"/>
      <c r="J106" s="228">
        <f>ROUND(I106*H106,2)</f>
        <v>0</v>
      </c>
      <c r="K106" s="225" t="s">
        <v>145</v>
      </c>
      <c r="L106" s="116"/>
      <c r="M106" s="229" t="s">
        <v>3</v>
      </c>
      <c r="N106" s="230" t="s">
        <v>39</v>
      </c>
      <c r="O106" s="231">
        <v>0.41299999999999998</v>
      </c>
      <c r="P106" s="231">
        <f>O106*H106</f>
        <v>0.82599999999999996</v>
      </c>
      <c r="Q106" s="231">
        <v>0</v>
      </c>
      <c r="R106" s="231">
        <f>Q106*H106</f>
        <v>0</v>
      </c>
      <c r="S106" s="231">
        <v>1.4919999999999999E-2</v>
      </c>
      <c r="T106" s="232">
        <f>S106*H106</f>
        <v>2.9839999999999998E-2</v>
      </c>
      <c r="AR106" s="233" t="s">
        <v>239</v>
      </c>
      <c r="AT106" s="233" t="s">
        <v>141</v>
      </c>
      <c r="AU106" s="233" t="s">
        <v>78</v>
      </c>
      <c r="AY106" s="104" t="s">
        <v>138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04" t="s">
        <v>76</v>
      </c>
      <c r="BK106" s="234">
        <f>ROUND(I106*H106,2)</f>
        <v>0</v>
      </c>
      <c r="BL106" s="104" t="s">
        <v>239</v>
      </c>
      <c r="BM106" s="233" t="s">
        <v>492</v>
      </c>
    </row>
    <row r="107" spans="2:65" s="117" customFormat="1">
      <c r="B107" s="116"/>
      <c r="D107" s="235" t="s">
        <v>148</v>
      </c>
      <c r="F107" s="236" t="s">
        <v>493</v>
      </c>
      <c r="I107" s="267"/>
      <c r="L107" s="116"/>
      <c r="M107" s="237"/>
      <c r="T107" s="138"/>
      <c r="AT107" s="104" t="s">
        <v>148</v>
      </c>
      <c r="AU107" s="104" t="s">
        <v>78</v>
      </c>
    </row>
    <row r="108" spans="2:65" s="117" customFormat="1" ht="16.5" customHeight="1">
      <c r="B108" s="116"/>
      <c r="C108" s="223" t="s">
        <v>191</v>
      </c>
      <c r="D108" s="223" t="s">
        <v>141</v>
      </c>
      <c r="E108" s="224" t="s">
        <v>494</v>
      </c>
      <c r="F108" s="225" t="s">
        <v>495</v>
      </c>
      <c r="G108" s="226" t="s">
        <v>318</v>
      </c>
      <c r="H108" s="227">
        <v>1</v>
      </c>
      <c r="I108" s="99"/>
      <c r="J108" s="228">
        <f>ROUND(I108*H108,2)</f>
        <v>0</v>
      </c>
      <c r="K108" s="225" t="s">
        <v>145</v>
      </c>
      <c r="L108" s="116"/>
      <c r="M108" s="229" t="s">
        <v>3</v>
      </c>
      <c r="N108" s="230" t="s">
        <v>39</v>
      </c>
      <c r="O108" s="231">
        <v>2.875</v>
      </c>
      <c r="P108" s="231">
        <f>O108*H108</f>
        <v>2.875</v>
      </c>
      <c r="Q108" s="231">
        <v>1.0670000000000001E-2</v>
      </c>
      <c r="R108" s="231">
        <f>Q108*H108</f>
        <v>1.0670000000000001E-2</v>
      </c>
      <c r="S108" s="231">
        <v>0</v>
      </c>
      <c r="T108" s="232">
        <f>S108*H108</f>
        <v>0</v>
      </c>
      <c r="AR108" s="233" t="s">
        <v>239</v>
      </c>
      <c r="AT108" s="233" t="s">
        <v>141</v>
      </c>
      <c r="AU108" s="233" t="s">
        <v>78</v>
      </c>
      <c r="AY108" s="104" t="s">
        <v>138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04" t="s">
        <v>76</v>
      </c>
      <c r="BK108" s="234">
        <f>ROUND(I108*H108,2)</f>
        <v>0</v>
      </c>
      <c r="BL108" s="104" t="s">
        <v>239</v>
      </c>
      <c r="BM108" s="233" t="s">
        <v>496</v>
      </c>
    </row>
    <row r="109" spans="2:65" s="117" customFormat="1">
      <c r="B109" s="116"/>
      <c r="D109" s="235" t="s">
        <v>148</v>
      </c>
      <c r="F109" s="236" t="s">
        <v>497</v>
      </c>
      <c r="I109" s="267"/>
      <c r="L109" s="116"/>
      <c r="M109" s="237"/>
      <c r="T109" s="138"/>
      <c r="AT109" s="104" t="s">
        <v>148</v>
      </c>
      <c r="AU109" s="104" t="s">
        <v>78</v>
      </c>
    </row>
    <row r="110" spans="2:65" s="117" customFormat="1" ht="16.5" customHeight="1">
      <c r="B110" s="116"/>
      <c r="C110" s="223" t="s">
        <v>165</v>
      </c>
      <c r="D110" s="223" t="s">
        <v>141</v>
      </c>
      <c r="E110" s="224" t="s">
        <v>498</v>
      </c>
      <c r="F110" s="225" t="s">
        <v>499</v>
      </c>
      <c r="G110" s="226" t="s">
        <v>282</v>
      </c>
      <c r="H110" s="227">
        <v>27</v>
      </c>
      <c r="I110" s="99"/>
      <c r="J110" s="228">
        <f>ROUND(I110*H110,2)</f>
        <v>0</v>
      </c>
      <c r="K110" s="225" t="s">
        <v>145</v>
      </c>
      <c r="L110" s="116"/>
      <c r="M110" s="229" t="s">
        <v>3</v>
      </c>
      <c r="N110" s="230" t="s">
        <v>39</v>
      </c>
      <c r="O110" s="231">
        <v>0.43</v>
      </c>
      <c r="P110" s="231">
        <f>O110*H110</f>
        <v>11.61</v>
      </c>
      <c r="Q110" s="231">
        <v>4.4000000000000002E-4</v>
      </c>
      <c r="R110" s="231">
        <f>Q110*H110</f>
        <v>1.188E-2</v>
      </c>
      <c r="S110" s="231">
        <v>0</v>
      </c>
      <c r="T110" s="232">
        <f>S110*H110</f>
        <v>0</v>
      </c>
      <c r="AR110" s="233" t="s">
        <v>239</v>
      </c>
      <c r="AT110" s="233" t="s">
        <v>141</v>
      </c>
      <c r="AU110" s="233" t="s">
        <v>78</v>
      </c>
      <c r="AY110" s="104" t="s">
        <v>138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04" t="s">
        <v>76</v>
      </c>
      <c r="BK110" s="234">
        <f>ROUND(I110*H110,2)</f>
        <v>0</v>
      </c>
      <c r="BL110" s="104" t="s">
        <v>239</v>
      </c>
      <c r="BM110" s="233" t="s">
        <v>500</v>
      </c>
    </row>
    <row r="111" spans="2:65" s="117" customFormat="1">
      <c r="B111" s="116"/>
      <c r="D111" s="235" t="s">
        <v>148</v>
      </c>
      <c r="F111" s="236" t="s">
        <v>501</v>
      </c>
      <c r="I111" s="267"/>
      <c r="L111" s="116"/>
      <c r="M111" s="237"/>
      <c r="T111" s="138"/>
      <c r="AT111" s="104" t="s">
        <v>148</v>
      </c>
      <c r="AU111" s="104" t="s">
        <v>78</v>
      </c>
    </row>
    <row r="112" spans="2:65" s="117" customFormat="1" ht="16.5" customHeight="1">
      <c r="B112" s="116"/>
      <c r="C112" s="223" t="s">
        <v>203</v>
      </c>
      <c r="D112" s="223" t="s">
        <v>141</v>
      </c>
      <c r="E112" s="224" t="s">
        <v>502</v>
      </c>
      <c r="F112" s="225" t="s">
        <v>503</v>
      </c>
      <c r="G112" s="226" t="s">
        <v>282</v>
      </c>
      <c r="H112" s="227">
        <v>16</v>
      </c>
      <c r="I112" s="99"/>
      <c r="J112" s="228">
        <f>ROUND(I112*H112,2)</f>
        <v>0</v>
      </c>
      <c r="K112" s="225" t="s">
        <v>145</v>
      </c>
      <c r="L112" s="116"/>
      <c r="M112" s="229" t="s">
        <v>3</v>
      </c>
      <c r="N112" s="230" t="s">
        <v>39</v>
      </c>
      <c r="O112" s="231">
        <v>0.47</v>
      </c>
      <c r="P112" s="231">
        <f>O112*H112</f>
        <v>7.52</v>
      </c>
      <c r="Q112" s="231">
        <v>5.5000000000000003E-4</v>
      </c>
      <c r="R112" s="231">
        <f>Q112*H112</f>
        <v>8.8000000000000005E-3</v>
      </c>
      <c r="S112" s="231">
        <v>0</v>
      </c>
      <c r="T112" s="232">
        <f>S112*H112</f>
        <v>0</v>
      </c>
      <c r="AR112" s="233" t="s">
        <v>239</v>
      </c>
      <c r="AT112" s="233" t="s">
        <v>141</v>
      </c>
      <c r="AU112" s="233" t="s">
        <v>78</v>
      </c>
      <c r="AY112" s="104" t="s">
        <v>138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04" t="s">
        <v>76</v>
      </c>
      <c r="BK112" s="234">
        <f>ROUND(I112*H112,2)</f>
        <v>0</v>
      </c>
      <c r="BL112" s="104" t="s">
        <v>239</v>
      </c>
      <c r="BM112" s="233" t="s">
        <v>504</v>
      </c>
    </row>
    <row r="113" spans="2:65" s="117" customFormat="1">
      <c r="B113" s="116"/>
      <c r="D113" s="235" t="s">
        <v>148</v>
      </c>
      <c r="F113" s="236" t="s">
        <v>505</v>
      </c>
      <c r="I113" s="267"/>
      <c r="L113" s="116"/>
      <c r="M113" s="237"/>
      <c r="T113" s="138"/>
      <c r="AT113" s="104" t="s">
        <v>148</v>
      </c>
      <c r="AU113" s="104" t="s">
        <v>78</v>
      </c>
    </row>
    <row r="114" spans="2:65" s="117" customFormat="1" ht="16.5" customHeight="1">
      <c r="B114" s="116"/>
      <c r="C114" s="223" t="s">
        <v>208</v>
      </c>
      <c r="D114" s="223" t="s">
        <v>141</v>
      </c>
      <c r="E114" s="224" t="s">
        <v>506</v>
      </c>
      <c r="F114" s="225" t="s">
        <v>507</v>
      </c>
      <c r="G114" s="226" t="s">
        <v>282</v>
      </c>
      <c r="H114" s="227">
        <v>2</v>
      </c>
      <c r="I114" s="99"/>
      <c r="J114" s="228">
        <f>ROUND(I114*H114,2)</f>
        <v>0</v>
      </c>
      <c r="K114" s="225" t="s">
        <v>145</v>
      </c>
      <c r="L114" s="116"/>
      <c r="M114" s="229" t="s">
        <v>3</v>
      </c>
      <c r="N114" s="230" t="s">
        <v>39</v>
      </c>
      <c r="O114" s="231">
        <v>0.5</v>
      </c>
      <c r="P114" s="231">
        <f>O114*H114</f>
        <v>1</v>
      </c>
      <c r="Q114" s="231">
        <v>1.0399999999999999E-3</v>
      </c>
      <c r="R114" s="231">
        <f>Q114*H114</f>
        <v>2.0799999999999998E-3</v>
      </c>
      <c r="S114" s="231">
        <v>0</v>
      </c>
      <c r="T114" s="232">
        <f>S114*H114</f>
        <v>0</v>
      </c>
      <c r="AR114" s="233" t="s">
        <v>239</v>
      </c>
      <c r="AT114" s="233" t="s">
        <v>141</v>
      </c>
      <c r="AU114" s="233" t="s">
        <v>78</v>
      </c>
      <c r="AY114" s="104" t="s">
        <v>138</v>
      </c>
      <c r="BE114" s="234">
        <f>IF(N114="základní",J114,0)</f>
        <v>0</v>
      </c>
      <c r="BF114" s="234">
        <f>IF(N114="snížená",J114,0)</f>
        <v>0</v>
      </c>
      <c r="BG114" s="234">
        <f>IF(N114="zákl. přenesená",J114,0)</f>
        <v>0</v>
      </c>
      <c r="BH114" s="234">
        <f>IF(N114="sníž. přenesená",J114,0)</f>
        <v>0</v>
      </c>
      <c r="BI114" s="234">
        <f>IF(N114="nulová",J114,0)</f>
        <v>0</v>
      </c>
      <c r="BJ114" s="104" t="s">
        <v>76</v>
      </c>
      <c r="BK114" s="234">
        <f>ROUND(I114*H114,2)</f>
        <v>0</v>
      </c>
      <c r="BL114" s="104" t="s">
        <v>239</v>
      </c>
      <c r="BM114" s="233" t="s">
        <v>508</v>
      </c>
    </row>
    <row r="115" spans="2:65" s="117" customFormat="1">
      <c r="B115" s="116"/>
      <c r="D115" s="235" t="s">
        <v>148</v>
      </c>
      <c r="F115" s="236" t="s">
        <v>509</v>
      </c>
      <c r="I115" s="267"/>
      <c r="L115" s="116"/>
      <c r="M115" s="237"/>
      <c r="T115" s="138"/>
      <c r="AT115" s="104" t="s">
        <v>148</v>
      </c>
      <c r="AU115" s="104" t="s">
        <v>78</v>
      </c>
    </row>
    <row r="116" spans="2:65" s="117" customFormat="1" ht="16.5" customHeight="1">
      <c r="B116" s="116"/>
      <c r="C116" s="223" t="s">
        <v>9</v>
      </c>
      <c r="D116" s="223" t="s">
        <v>141</v>
      </c>
      <c r="E116" s="224" t="s">
        <v>510</v>
      </c>
      <c r="F116" s="225" t="s">
        <v>511</v>
      </c>
      <c r="G116" s="226" t="s">
        <v>318</v>
      </c>
      <c r="H116" s="227">
        <v>1</v>
      </c>
      <c r="I116" s="99"/>
      <c r="J116" s="228">
        <f>ROUND(I116*H116,2)</f>
        <v>0</v>
      </c>
      <c r="K116" s="225" t="s">
        <v>145</v>
      </c>
      <c r="L116" s="116"/>
      <c r="M116" s="229" t="s">
        <v>3</v>
      </c>
      <c r="N116" s="230" t="s">
        <v>39</v>
      </c>
      <c r="O116" s="231">
        <v>0.113</v>
      </c>
      <c r="P116" s="231">
        <f>O116*H116</f>
        <v>0.113</v>
      </c>
      <c r="Q116" s="231">
        <v>6.0000000000000002E-5</v>
      </c>
      <c r="R116" s="231">
        <f>Q116*H116</f>
        <v>6.0000000000000002E-5</v>
      </c>
      <c r="S116" s="231">
        <v>0</v>
      </c>
      <c r="T116" s="232">
        <f>S116*H116</f>
        <v>0</v>
      </c>
      <c r="AR116" s="233" t="s">
        <v>239</v>
      </c>
      <c r="AT116" s="233" t="s">
        <v>141</v>
      </c>
      <c r="AU116" s="233" t="s">
        <v>78</v>
      </c>
      <c r="AY116" s="104" t="s">
        <v>138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04" t="s">
        <v>76</v>
      </c>
      <c r="BK116" s="234">
        <f>ROUND(I116*H116,2)</f>
        <v>0</v>
      </c>
      <c r="BL116" s="104" t="s">
        <v>239</v>
      </c>
      <c r="BM116" s="233" t="s">
        <v>512</v>
      </c>
    </row>
    <row r="117" spans="2:65" s="117" customFormat="1">
      <c r="B117" s="116"/>
      <c r="D117" s="235" t="s">
        <v>148</v>
      </c>
      <c r="F117" s="236" t="s">
        <v>513</v>
      </c>
      <c r="I117" s="267"/>
      <c r="L117" s="116"/>
      <c r="M117" s="237"/>
      <c r="T117" s="138"/>
      <c r="AT117" s="104" t="s">
        <v>148</v>
      </c>
      <c r="AU117" s="104" t="s">
        <v>78</v>
      </c>
    </row>
    <row r="118" spans="2:65" s="239" customFormat="1">
      <c r="B118" s="238"/>
      <c r="D118" s="240" t="s">
        <v>150</v>
      </c>
      <c r="E118" s="241" t="s">
        <v>3</v>
      </c>
      <c r="F118" s="242" t="s">
        <v>514</v>
      </c>
      <c r="H118" s="243">
        <v>1</v>
      </c>
      <c r="I118" s="268"/>
      <c r="L118" s="238"/>
      <c r="M118" s="244"/>
      <c r="T118" s="245"/>
      <c r="AT118" s="241" t="s">
        <v>150</v>
      </c>
      <c r="AU118" s="241" t="s">
        <v>78</v>
      </c>
      <c r="AV118" s="239" t="s">
        <v>78</v>
      </c>
      <c r="AW118" s="239" t="s">
        <v>29</v>
      </c>
      <c r="AX118" s="239" t="s">
        <v>76</v>
      </c>
      <c r="AY118" s="241" t="s">
        <v>138</v>
      </c>
    </row>
    <row r="119" spans="2:65" s="117" customFormat="1" ht="24.15" customHeight="1">
      <c r="B119" s="116"/>
      <c r="C119" s="253" t="s">
        <v>218</v>
      </c>
      <c r="D119" s="253" t="s">
        <v>246</v>
      </c>
      <c r="E119" s="254" t="s">
        <v>515</v>
      </c>
      <c r="F119" s="255" t="s">
        <v>516</v>
      </c>
      <c r="G119" s="256" t="s">
        <v>318</v>
      </c>
      <c r="H119" s="257">
        <v>1</v>
      </c>
      <c r="I119" s="100"/>
      <c r="J119" s="258">
        <f>ROUND(I119*H119,2)</f>
        <v>0</v>
      </c>
      <c r="K119" s="255" t="s">
        <v>3</v>
      </c>
      <c r="L119" s="259"/>
      <c r="M119" s="260" t="s">
        <v>3</v>
      </c>
      <c r="N119" s="261" t="s">
        <v>39</v>
      </c>
      <c r="O119" s="231">
        <v>0</v>
      </c>
      <c r="P119" s="231">
        <f>O119*H119</f>
        <v>0</v>
      </c>
      <c r="Q119" s="231">
        <v>2.3000000000000001E-4</v>
      </c>
      <c r="R119" s="231">
        <f>Q119*H119</f>
        <v>2.3000000000000001E-4</v>
      </c>
      <c r="S119" s="231">
        <v>0</v>
      </c>
      <c r="T119" s="232">
        <f>S119*H119</f>
        <v>0</v>
      </c>
      <c r="AR119" s="233" t="s">
        <v>249</v>
      </c>
      <c r="AT119" s="233" t="s">
        <v>246</v>
      </c>
      <c r="AU119" s="233" t="s">
        <v>78</v>
      </c>
      <c r="AY119" s="104" t="s">
        <v>138</v>
      </c>
      <c r="BE119" s="234">
        <f>IF(N119="základní",J119,0)</f>
        <v>0</v>
      </c>
      <c r="BF119" s="234">
        <f>IF(N119="snížená",J119,0)</f>
        <v>0</v>
      </c>
      <c r="BG119" s="234">
        <f>IF(N119="zákl. přenesená",J119,0)</f>
        <v>0</v>
      </c>
      <c r="BH119" s="234">
        <f>IF(N119="sníž. přenesená",J119,0)</f>
        <v>0</v>
      </c>
      <c r="BI119" s="234">
        <f>IF(N119="nulová",J119,0)</f>
        <v>0</v>
      </c>
      <c r="BJ119" s="104" t="s">
        <v>76</v>
      </c>
      <c r="BK119" s="234">
        <f>ROUND(I119*H119,2)</f>
        <v>0</v>
      </c>
      <c r="BL119" s="104" t="s">
        <v>239</v>
      </c>
      <c r="BM119" s="233" t="s">
        <v>517</v>
      </c>
    </row>
    <row r="120" spans="2:65" s="117" customFormat="1" ht="16.5" customHeight="1">
      <c r="B120" s="116"/>
      <c r="C120" s="223" t="s">
        <v>225</v>
      </c>
      <c r="D120" s="223" t="s">
        <v>141</v>
      </c>
      <c r="E120" s="224" t="s">
        <v>518</v>
      </c>
      <c r="F120" s="225" t="s">
        <v>519</v>
      </c>
      <c r="G120" s="226" t="s">
        <v>282</v>
      </c>
      <c r="H120" s="227">
        <v>45</v>
      </c>
      <c r="I120" s="99"/>
      <c r="J120" s="228">
        <f>ROUND(I120*H120,2)</f>
        <v>0</v>
      </c>
      <c r="K120" s="225" t="s">
        <v>145</v>
      </c>
      <c r="L120" s="116"/>
      <c r="M120" s="229" t="s">
        <v>3</v>
      </c>
      <c r="N120" s="230" t="s">
        <v>39</v>
      </c>
      <c r="O120" s="231">
        <v>4.8000000000000001E-2</v>
      </c>
      <c r="P120" s="231">
        <f>O120*H120</f>
        <v>2.16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AR120" s="233" t="s">
        <v>239</v>
      </c>
      <c r="AT120" s="233" t="s">
        <v>141</v>
      </c>
      <c r="AU120" s="233" t="s">
        <v>78</v>
      </c>
      <c r="AY120" s="104" t="s">
        <v>138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04" t="s">
        <v>76</v>
      </c>
      <c r="BK120" s="234">
        <f>ROUND(I120*H120,2)</f>
        <v>0</v>
      </c>
      <c r="BL120" s="104" t="s">
        <v>239</v>
      </c>
      <c r="BM120" s="233" t="s">
        <v>520</v>
      </c>
    </row>
    <row r="121" spans="2:65" s="117" customFormat="1">
      <c r="B121" s="116"/>
      <c r="D121" s="235" t="s">
        <v>148</v>
      </c>
      <c r="F121" s="236" t="s">
        <v>521</v>
      </c>
      <c r="I121" s="267"/>
      <c r="L121" s="116"/>
      <c r="M121" s="237"/>
      <c r="T121" s="138"/>
      <c r="AT121" s="104" t="s">
        <v>148</v>
      </c>
      <c r="AU121" s="104" t="s">
        <v>78</v>
      </c>
    </row>
    <row r="122" spans="2:65" s="239" customFormat="1">
      <c r="B122" s="238"/>
      <c r="D122" s="240" t="s">
        <v>150</v>
      </c>
      <c r="E122" s="241" t="s">
        <v>3</v>
      </c>
      <c r="F122" s="242" t="s">
        <v>522</v>
      </c>
      <c r="H122" s="243">
        <v>45</v>
      </c>
      <c r="I122" s="268"/>
      <c r="L122" s="238"/>
      <c r="M122" s="244"/>
      <c r="T122" s="245"/>
      <c r="AT122" s="241" t="s">
        <v>150</v>
      </c>
      <c r="AU122" s="241" t="s">
        <v>78</v>
      </c>
      <c r="AV122" s="239" t="s">
        <v>78</v>
      </c>
      <c r="AW122" s="239" t="s">
        <v>29</v>
      </c>
      <c r="AX122" s="239" t="s">
        <v>76</v>
      </c>
      <c r="AY122" s="241" t="s">
        <v>138</v>
      </c>
    </row>
    <row r="123" spans="2:65" s="117" customFormat="1" ht="24.15" customHeight="1">
      <c r="B123" s="116"/>
      <c r="C123" s="223" t="s">
        <v>230</v>
      </c>
      <c r="D123" s="223" t="s">
        <v>141</v>
      </c>
      <c r="E123" s="224" t="s">
        <v>523</v>
      </c>
      <c r="F123" s="225" t="s">
        <v>524</v>
      </c>
      <c r="G123" s="226" t="s">
        <v>200</v>
      </c>
      <c r="H123" s="227">
        <v>3.4000000000000002E-2</v>
      </c>
      <c r="I123" s="99"/>
      <c r="J123" s="228">
        <f>ROUND(I123*H123,2)</f>
        <v>0</v>
      </c>
      <c r="K123" s="225" t="s">
        <v>145</v>
      </c>
      <c r="L123" s="116"/>
      <c r="M123" s="229" t="s">
        <v>3</v>
      </c>
      <c r="N123" s="230" t="s">
        <v>39</v>
      </c>
      <c r="O123" s="231">
        <v>4.7949999999999999</v>
      </c>
      <c r="P123" s="231">
        <f>O123*H123</f>
        <v>0.16303000000000001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AR123" s="233" t="s">
        <v>239</v>
      </c>
      <c r="AT123" s="233" t="s">
        <v>141</v>
      </c>
      <c r="AU123" s="233" t="s">
        <v>78</v>
      </c>
      <c r="AY123" s="104" t="s">
        <v>138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04" t="s">
        <v>76</v>
      </c>
      <c r="BK123" s="234">
        <f>ROUND(I123*H123,2)</f>
        <v>0</v>
      </c>
      <c r="BL123" s="104" t="s">
        <v>239</v>
      </c>
      <c r="BM123" s="233" t="s">
        <v>525</v>
      </c>
    </row>
    <row r="124" spans="2:65" s="117" customFormat="1">
      <c r="B124" s="116"/>
      <c r="D124" s="235" t="s">
        <v>148</v>
      </c>
      <c r="F124" s="236" t="s">
        <v>526</v>
      </c>
      <c r="I124" s="267"/>
      <c r="L124" s="116"/>
      <c r="M124" s="237"/>
      <c r="T124" s="138"/>
      <c r="AT124" s="104" t="s">
        <v>148</v>
      </c>
      <c r="AU124" s="104" t="s">
        <v>78</v>
      </c>
    </row>
    <row r="125" spans="2:65" s="212" customFormat="1" ht="22.8" customHeight="1">
      <c r="B125" s="211"/>
      <c r="D125" s="213" t="s">
        <v>67</v>
      </c>
      <c r="E125" s="221" t="s">
        <v>256</v>
      </c>
      <c r="F125" s="221" t="s">
        <v>257</v>
      </c>
      <c r="I125" s="270"/>
      <c r="J125" s="222">
        <f>BK125</f>
        <v>0</v>
      </c>
      <c r="L125" s="211"/>
      <c r="M125" s="216"/>
      <c r="P125" s="217">
        <f>SUM(P126:P133)</f>
        <v>12.216778</v>
      </c>
      <c r="R125" s="217">
        <f>SUM(R126:R133)</f>
        <v>1.8749999999999999E-2</v>
      </c>
      <c r="T125" s="218">
        <f>SUM(T126:T133)</f>
        <v>0.15975</v>
      </c>
      <c r="AR125" s="213" t="s">
        <v>78</v>
      </c>
      <c r="AT125" s="219" t="s">
        <v>67</v>
      </c>
      <c r="AU125" s="219" t="s">
        <v>76</v>
      </c>
      <c r="AY125" s="213" t="s">
        <v>138</v>
      </c>
      <c r="BK125" s="220">
        <f>SUM(BK126:BK133)</f>
        <v>0</v>
      </c>
    </row>
    <row r="126" spans="2:65" s="117" customFormat="1" ht="24.15" customHeight="1">
      <c r="B126" s="116"/>
      <c r="C126" s="223" t="s">
        <v>239</v>
      </c>
      <c r="D126" s="223" t="s">
        <v>141</v>
      </c>
      <c r="E126" s="224" t="s">
        <v>527</v>
      </c>
      <c r="F126" s="225" t="s">
        <v>528</v>
      </c>
      <c r="G126" s="226" t="s">
        <v>144</v>
      </c>
      <c r="H126" s="227">
        <v>15</v>
      </c>
      <c r="I126" s="99"/>
      <c r="J126" s="228">
        <f>ROUND(I126*H126,2)</f>
        <v>0</v>
      </c>
      <c r="K126" s="225" t="s">
        <v>145</v>
      </c>
      <c r="L126" s="116"/>
      <c r="M126" s="229" t="s">
        <v>3</v>
      </c>
      <c r="N126" s="230" t="s">
        <v>39</v>
      </c>
      <c r="O126" s="231">
        <v>0.51800000000000002</v>
      </c>
      <c r="P126" s="231">
        <f>O126*H126</f>
        <v>7.7700000000000005</v>
      </c>
      <c r="Q126" s="231">
        <v>1.25E-3</v>
      </c>
      <c r="R126" s="231">
        <f>Q126*H126</f>
        <v>1.8749999999999999E-2</v>
      </c>
      <c r="S126" s="231">
        <v>0</v>
      </c>
      <c r="T126" s="232">
        <f>S126*H126</f>
        <v>0</v>
      </c>
      <c r="AR126" s="233" t="s">
        <v>239</v>
      </c>
      <c r="AT126" s="233" t="s">
        <v>141</v>
      </c>
      <c r="AU126" s="233" t="s">
        <v>78</v>
      </c>
      <c r="AY126" s="104" t="s">
        <v>138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04" t="s">
        <v>76</v>
      </c>
      <c r="BK126" s="234">
        <f>ROUND(I126*H126,2)</f>
        <v>0</v>
      </c>
      <c r="BL126" s="104" t="s">
        <v>239</v>
      </c>
      <c r="BM126" s="233" t="s">
        <v>529</v>
      </c>
    </row>
    <row r="127" spans="2:65" s="117" customFormat="1">
      <c r="B127" s="116"/>
      <c r="D127" s="235" t="s">
        <v>148</v>
      </c>
      <c r="F127" s="236" t="s">
        <v>530</v>
      </c>
      <c r="I127" s="267"/>
      <c r="L127" s="116"/>
      <c r="M127" s="237"/>
      <c r="T127" s="138"/>
      <c r="AT127" s="104" t="s">
        <v>148</v>
      </c>
      <c r="AU127" s="104" t="s">
        <v>78</v>
      </c>
    </row>
    <row r="128" spans="2:65" s="239" customFormat="1">
      <c r="B128" s="238"/>
      <c r="D128" s="240" t="s">
        <v>150</v>
      </c>
      <c r="E128" s="241" t="s">
        <v>3</v>
      </c>
      <c r="F128" s="242" t="s">
        <v>531</v>
      </c>
      <c r="H128" s="243">
        <v>15</v>
      </c>
      <c r="I128" s="268"/>
      <c r="L128" s="238"/>
      <c r="M128" s="244"/>
      <c r="T128" s="245"/>
      <c r="AT128" s="241" t="s">
        <v>150</v>
      </c>
      <c r="AU128" s="241" t="s">
        <v>78</v>
      </c>
      <c r="AV128" s="239" t="s">
        <v>78</v>
      </c>
      <c r="AW128" s="239" t="s">
        <v>29</v>
      </c>
      <c r="AX128" s="239" t="s">
        <v>76</v>
      </c>
      <c r="AY128" s="241" t="s">
        <v>138</v>
      </c>
    </row>
    <row r="129" spans="2:65" s="117" customFormat="1" ht="16.5" customHeight="1">
      <c r="B129" s="116"/>
      <c r="C129" s="223" t="s">
        <v>245</v>
      </c>
      <c r="D129" s="223" t="s">
        <v>141</v>
      </c>
      <c r="E129" s="224" t="s">
        <v>532</v>
      </c>
      <c r="F129" s="225" t="s">
        <v>533</v>
      </c>
      <c r="G129" s="226" t="s">
        <v>144</v>
      </c>
      <c r="H129" s="227">
        <v>15</v>
      </c>
      <c r="I129" s="99"/>
      <c r="J129" s="228">
        <f>ROUND(I129*H129,2)</f>
        <v>0</v>
      </c>
      <c r="K129" s="225" t="s">
        <v>145</v>
      </c>
      <c r="L129" s="116"/>
      <c r="M129" s="229" t="s">
        <v>3</v>
      </c>
      <c r="N129" s="230" t="s">
        <v>39</v>
      </c>
      <c r="O129" s="231">
        <v>0.28699999999999998</v>
      </c>
      <c r="P129" s="231">
        <f>O129*H129</f>
        <v>4.3049999999999997</v>
      </c>
      <c r="Q129" s="231">
        <v>0</v>
      </c>
      <c r="R129" s="231">
        <f>Q129*H129</f>
        <v>0</v>
      </c>
      <c r="S129" s="231">
        <v>1.065E-2</v>
      </c>
      <c r="T129" s="232">
        <f>S129*H129</f>
        <v>0.15975</v>
      </c>
      <c r="AR129" s="233" t="s">
        <v>239</v>
      </c>
      <c r="AT129" s="233" t="s">
        <v>141</v>
      </c>
      <c r="AU129" s="233" t="s">
        <v>78</v>
      </c>
      <c r="AY129" s="104" t="s">
        <v>138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04" t="s">
        <v>76</v>
      </c>
      <c r="BK129" s="234">
        <f>ROUND(I129*H129,2)</f>
        <v>0</v>
      </c>
      <c r="BL129" s="104" t="s">
        <v>239</v>
      </c>
      <c r="BM129" s="233" t="s">
        <v>534</v>
      </c>
    </row>
    <row r="130" spans="2:65" s="117" customFormat="1">
      <c r="B130" s="116"/>
      <c r="D130" s="235" t="s">
        <v>148</v>
      </c>
      <c r="F130" s="236" t="s">
        <v>535</v>
      </c>
      <c r="I130" s="267"/>
      <c r="L130" s="116"/>
      <c r="M130" s="237"/>
      <c r="T130" s="138"/>
      <c r="AT130" s="104" t="s">
        <v>148</v>
      </c>
      <c r="AU130" s="104" t="s">
        <v>78</v>
      </c>
    </row>
    <row r="131" spans="2:65" s="239" customFormat="1">
      <c r="B131" s="238"/>
      <c r="D131" s="240" t="s">
        <v>150</v>
      </c>
      <c r="E131" s="241" t="s">
        <v>3</v>
      </c>
      <c r="F131" s="242" t="s">
        <v>536</v>
      </c>
      <c r="H131" s="243">
        <v>15</v>
      </c>
      <c r="I131" s="268"/>
      <c r="L131" s="238"/>
      <c r="M131" s="244"/>
      <c r="T131" s="245"/>
      <c r="AT131" s="241" t="s">
        <v>150</v>
      </c>
      <c r="AU131" s="241" t="s">
        <v>78</v>
      </c>
      <c r="AV131" s="239" t="s">
        <v>78</v>
      </c>
      <c r="AW131" s="239" t="s">
        <v>29</v>
      </c>
      <c r="AX131" s="239" t="s">
        <v>76</v>
      </c>
      <c r="AY131" s="241" t="s">
        <v>138</v>
      </c>
    </row>
    <row r="132" spans="2:65" s="117" customFormat="1" ht="37.799999999999997" customHeight="1">
      <c r="B132" s="116"/>
      <c r="C132" s="223" t="s">
        <v>251</v>
      </c>
      <c r="D132" s="223" t="s">
        <v>141</v>
      </c>
      <c r="E132" s="224" t="s">
        <v>322</v>
      </c>
      <c r="F132" s="225" t="s">
        <v>323</v>
      </c>
      <c r="G132" s="226" t="s">
        <v>200</v>
      </c>
      <c r="H132" s="227">
        <v>1.9E-2</v>
      </c>
      <c r="I132" s="99"/>
      <c r="J132" s="228">
        <f>ROUND(I132*H132,2)</f>
        <v>0</v>
      </c>
      <c r="K132" s="225" t="s">
        <v>145</v>
      </c>
      <c r="L132" s="116"/>
      <c r="M132" s="229" t="s">
        <v>3</v>
      </c>
      <c r="N132" s="230" t="s">
        <v>39</v>
      </c>
      <c r="O132" s="231">
        <v>7.4619999999999997</v>
      </c>
      <c r="P132" s="231">
        <f>O132*H132</f>
        <v>0.14177799999999999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AR132" s="233" t="s">
        <v>239</v>
      </c>
      <c r="AT132" s="233" t="s">
        <v>141</v>
      </c>
      <c r="AU132" s="233" t="s">
        <v>78</v>
      </c>
      <c r="AY132" s="104" t="s">
        <v>138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04" t="s">
        <v>76</v>
      </c>
      <c r="BK132" s="234">
        <f>ROUND(I132*H132,2)</f>
        <v>0</v>
      </c>
      <c r="BL132" s="104" t="s">
        <v>239</v>
      </c>
      <c r="BM132" s="233" t="s">
        <v>537</v>
      </c>
    </row>
    <row r="133" spans="2:65" s="117" customFormat="1">
      <c r="B133" s="116"/>
      <c r="D133" s="235" t="s">
        <v>148</v>
      </c>
      <c r="F133" s="236" t="s">
        <v>325</v>
      </c>
      <c r="L133" s="116"/>
      <c r="M133" s="271"/>
      <c r="N133" s="272"/>
      <c r="O133" s="272"/>
      <c r="P133" s="272"/>
      <c r="Q133" s="272"/>
      <c r="R133" s="272"/>
      <c r="S133" s="272"/>
      <c r="T133" s="273"/>
      <c r="AT133" s="104" t="s">
        <v>148</v>
      </c>
      <c r="AU133" s="104" t="s">
        <v>78</v>
      </c>
    </row>
    <row r="134" spans="2:65" s="117" customFormat="1" ht="6.9" customHeight="1">
      <c r="B134" s="126"/>
      <c r="C134" s="127"/>
      <c r="D134" s="127"/>
      <c r="E134" s="127"/>
      <c r="F134" s="127"/>
      <c r="G134" s="127"/>
      <c r="H134" s="127"/>
      <c r="I134" s="127"/>
      <c r="J134" s="127"/>
      <c r="K134" s="127"/>
      <c r="L134" s="116"/>
    </row>
  </sheetData>
  <sheetProtection password="CA50" sheet="1" objects="1" scenarios="1"/>
  <autoFilter ref="C86:K133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/>
    <hyperlink ref="F94" r:id="rId2"/>
    <hyperlink ref="F96" r:id="rId3"/>
    <hyperlink ref="F99" r:id="rId4"/>
    <hyperlink ref="F103" r:id="rId5"/>
    <hyperlink ref="F107" r:id="rId6"/>
    <hyperlink ref="F109" r:id="rId7"/>
    <hyperlink ref="F111" r:id="rId8"/>
    <hyperlink ref="F113" r:id="rId9"/>
    <hyperlink ref="F115" r:id="rId10"/>
    <hyperlink ref="F117" r:id="rId11"/>
    <hyperlink ref="F121" r:id="rId12"/>
    <hyperlink ref="F124" r:id="rId13"/>
    <hyperlink ref="F127" r:id="rId14"/>
    <hyperlink ref="F130" r:id="rId15"/>
    <hyperlink ref="F133" r:id="rId1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28"/>
  <sheetViews>
    <sheetView showGridLines="0" zoomScaleNormal="100" workbookViewId="0">
      <selection activeCell="C2" sqref="C2"/>
    </sheetView>
  </sheetViews>
  <sheetFormatPr defaultRowHeight="10.199999999999999"/>
  <cols>
    <col min="1" max="1" width="8.28515625" style="103" customWidth="1"/>
    <col min="2" max="2" width="1.140625" style="103" customWidth="1"/>
    <col min="3" max="3" width="4.140625" style="103" customWidth="1"/>
    <col min="4" max="4" width="4.28515625" style="103" customWidth="1"/>
    <col min="5" max="5" width="17.140625" style="103" customWidth="1"/>
    <col min="6" max="6" width="100.85546875" style="103" customWidth="1"/>
    <col min="7" max="7" width="7.42578125" style="103" customWidth="1"/>
    <col min="8" max="8" width="14" style="103" customWidth="1"/>
    <col min="9" max="9" width="15.85546875" style="103" customWidth="1"/>
    <col min="10" max="11" width="22.28515625" style="103" customWidth="1"/>
    <col min="12" max="12" width="9.28515625" style="103" customWidth="1"/>
    <col min="13" max="13" width="10.85546875" style="103" hidden="1" customWidth="1"/>
    <col min="14" max="14" width="9.28515625" style="103" hidden="1"/>
    <col min="15" max="20" width="14.140625" style="103" hidden="1" customWidth="1"/>
    <col min="21" max="21" width="16.28515625" style="103" hidden="1" customWidth="1"/>
    <col min="22" max="22" width="12.28515625" style="103" customWidth="1"/>
    <col min="23" max="23" width="16.28515625" style="103" customWidth="1"/>
    <col min="24" max="24" width="12.28515625" style="103" customWidth="1"/>
    <col min="25" max="25" width="15" style="103" customWidth="1"/>
    <col min="26" max="26" width="11" style="103" customWidth="1"/>
    <col min="27" max="27" width="15" style="103" customWidth="1"/>
    <col min="28" max="28" width="16.28515625" style="103" customWidth="1"/>
    <col min="29" max="29" width="11" style="103" customWidth="1"/>
    <col min="30" max="30" width="15" style="103" customWidth="1"/>
    <col min="31" max="31" width="16.28515625" style="103" customWidth="1"/>
    <col min="32" max="43" width="9.140625" style="103"/>
    <col min="44" max="65" width="9.28515625" style="103" hidden="1"/>
    <col min="66" max="16384" width="9.140625" style="103"/>
  </cols>
  <sheetData>
    <row r="2" spans="2:46" ht="36.9" customHeight="1">
      <c r="L2" s="310" t="s">
        <v>6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04" t="s">
        <v>84</v>
      </c>
    </row>
    <row r="3" spans="2:46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78</v>
      </c>
    </row>
    <row r="4" spans="2:46" ht="24.9" customHeight="1">
      <c r="B4" s="107"/>
      <c r="D4" s="108" t="s">
        <v>104</v>
      </c>
      <c r="L4" s="107"/>
      <c r="M4" s="172" t="s">
        <v>11</v>
      </c>
      <c r="AT4" s="104" t="s">
        <v>4</v>
      </c>
    </row>
    <row r="5" spans="2:46" ht="6.9" customHeight="1">
      <c r="B5" s="107"/>
      <c r="L5" s="107"/>
    </row>
    <row r="6" spans="2:46" ht="12" customHeight="1">
      <c r="B6" s="107"/>
      <c r="D6" s="113" t="s">
        <v>15</v>
      </c>
      <c r="L6" s="107"/>
    </row>
    <row r="7" spans="2:46" ht="16.5" customHeight="1">
      <c r="B7" s="107"/>
      <c r="E7" s="318" t="str">
        <f>'Rekapitulace stavby'!K6</f>
        <v>VŠE 3.np, Centrum pro konzultace</v>
      </c>
      <c r="F7" s="319"/>
      <c r="G7" s="319"/>
      <c r="H7" s="319"/>
      <c r="L7" s="107"/>
    </row>
    <row r="8" spans="2:46" s="117" customFormat="1" ht="12" customHeight="1">
      <c r="B8" s="116"/>
      <c r="D8" s="113" t="s">
        <v>105</v>
      </c>
      <c r="L8" s="116"/>
    </row>
    <row r="9" spans="2:46" s="117" customFormat="1" ht="16.5" customHeight="1">
      <c r="B9" s="116"/>
      <c r="E9" s="278" t="s">
        <v>538</v>
      </c>
      <c r="F9" s="317"/>
      <c r="G9" s="317"/>
      <c r="H9" s="317"/>
      <c r="L9" s="116"/>
    </row>
    <row r="10" spans="2:46" s="117" customFormat="1">
      <c r="B10" s="116"/>
      <c r="L10" s="116"/>
    </row>
    <row r="11" spans="2:46" s="117" customFormat="1" ht="12" customHeight="1">
      <c r="B11" s="116"/>
      <c r="D11" s="113" t="s">
        <v>17</v>
      </c>
      <c r="F11" s="114" t="s">
        <v>3</v>
      </c>
      <c r="I11" s="113" t="s">
        <v>18</v>
      </c>
      <c r="J11" s="114" t="s">
        <v>3</v>
      </c>
      <c r="L11" s="116"/>
    </row>
    <row r="12" spans="2:46" s="117" customFormat="1" ht="12" customHeight="1">
      <c r="B12" s="116"/>
      <c r="D12" s="113" t="s">
        <v>19</v>
      </c>
      <c r="F12" s="114" t="s">
        <v>20</v>
      </c>
      <c r="I12" s="113" t="s">
        <v>21</v>
      </c>
      <c r="J12" s="266" t="str">
        <f>'Rekapitulace stavby'!AN8</f>
        <v>27. 12. 2024</v>
      </c>
      <c r="L12" s="116"/>
    </row>
    <row r="13" spans="2:46" s="117" customFormat="1" ht="10.8" customHeight="1">
      <c r="B13" s="116"/>
      <c r="L13" s="116"/>
    </row>
    <row r="14" spans="2:46" s="117" customFormat="1" ht="12" customHeight="1">
      <c r="B14" s="116"/>
      <c r="D14" s="113" t="s">
        <v>23</v>
      </c>
      <c r="I14" s="113" t="s">
        <v>24</v>
      </c>
      <c r="J14" s="114" t="str">
        <f>IF('Rekapitulace stavby'!AN10="","",'Rekapitulace stavby'!AN10)</f>
        <v/>
      </c>
      <c r="L14" s="116"/>
    </row>
    <row r="15" spans="2:46" s="117" customFormat="1" ht="18" customHeight="1">
      <c r="B15" s="116"/>
      <c r="E15" s="114" t="str">
        <f>IF('Rekapitulace stavby'!E11="","",'Rekapitulace stavby'!E11)</f>
        <v xml:space="preserve"> </v>
      </c>
      <c r="I15" s="113" t="s">
        <v>26</v>
      </c>
      <c r="J15" s="114" t="str">
        <f>IF('Rekapitulace stavby'!AN11="","",'Rekapitulace stavby'!AN11)</f>
        <v/>
      </c>
      <c r="L15" s="116"/>
    </row>
    <row r="16" spans="2:46" s="117" customFormat="1" ht="6.9" customHeight="1">
      <c r="B16" s="116"/>
      <c r="L16" s="116"/>
    </row>
    <row r="17" spans="2:12" s="117" customFormat="1" ht="12" customHeight="1">
      <c r="B17" s="116"/>
      <c r="D17" s="113" t="s">
        <v>1280</v>
      </c>
      <c r="I17" s="113" t="s">
        <v>24</v>
      </c>
      <c r="J17" s="171" t="str">
        <f>'Rekapitulace stavby'!AN13</f>
        <v>Vyplň údaj</v>
      </c>
      <c r="L17" s="116"/>
    </row>
    <row r="18" spans="2:12" s="117" customFormat="1" ht="18" customHeight="1">
      <c r="B18" s="116"/>
      <c r="E18" s="306" t="str">
        <f>'Rekapitulace stavby'!E14</f>
        <v xml:space="preserve"> Vyplň údaj</v>
      </c>
      <c r="F18" s="306"/>
      <c r="G18" s="306"/>
      <c r="H18" s="306"/>
      <c r="I18" s="113" t="s">
        <v>26</v>
      </c>
      <c r="J18" s="171" t="str">
        <f>'Rekapitulace stavby'!AN14</f>
        <v>Vyplň údaj</v>
      </c>
      <c r="L18" s="116"/>
    </row>
    <row r="19" spans="2:12" s="117" customFormat="1" ht="6.9" customHeight="1">
      <c r="B19" s="116"/>
      <c r="L19" s="116"/>
    </row>
    <row r="20" spans="2:12" s="117" customFormat="1" ht="12" customHeight="1">
      <c r="B20" s="116"/>
      <c r="D20" s="113" t="s">
        <v>28</v>
      </c>
      <c r="I20" s="113" t="s">
        <v>24</v>
      </c>
      <c r="J20" s="114" t="str">
        <f>IF('Rekapitulace stavby'!AN16="","",'Rekapitulace stavby'!AN16)</f>
        <v/>
      </c>
      <c r="L20" s="116"/>
    </row>
    <row r="21" spans="2:12" s="117" customFormat="1" ht="18" customHeight="1">
      <c r="B21" s="116"/>
      <c r="E21" s="114" t="str">
        <f>IF('Rekapitulace stavby'!E17="","",'Rekapitulace stavby'!E17)</f>
        <v xml:space="preserve"> </v>
      </c>
      <c r="I21" s="113" t="s">
        <v>26</v>
      </c>
      <c r="J21" s="114" t="str">
        <f>IF('Rekapitulace stavby'!AN17="","",'Rekapitulace stavby'!AN17)</f>
        <v/>
      </c>
      <c r="L21" s="116"/>
    </row>
    <row r="22" spans="2:12" s="117" customFormat="1" ht="6.9" customHeight="1">
      <c r="B22" s="116"/>
      <c r="L22" s="116"/>
    </row>
    <row r="23" spans="2:12" s="117" customFormat="1" ht="12" customHeight="1">
      <c r="B23" s="116"/>
      <c r="D23" s="113" t="s">
        <v>30</v>
      </c>
      <c r="I23" s="113" t="s">
        <v>24</v>
      </c>
      <c r="J23" s="114" t="s">
        <v>3</v>
      </c>
      <c r="L23" s="116"/>
    </row>
    <row r="24" spans="2:12" s="117" customFormat="1" ht="18" customHeight="1">
      <c r="B24" s="116"/>
      <c r="E24" s="114" t="s">
        <v>31</v>
      </c>
      <c r="I24" s="113" t="s">
        <v>26</v>
      </c>
      <c r="J24" s="114" t="s">
        <v>3</v>
      </c>
      <c r="L24" s="116"/>
    </row>
    <row r="25" spans="2:12" s="117" customFormat="1" ht="6.9" customHeight="1">
      <c r="B25" s="116"/>
      <c r="L25" s="116"/>
    </row>
    <row r="26" spans="2:12" s="117" customFormat="1" ht="12" customHeight="1">
      <c r="B26" s="116"/>
      <c r="D26" s="113" t="s">
        <v>32</v>
      </c>
      <c r="L26" s="116"/>
    </row>
    <row r="27" spans="2:12" s="174" customFormat="1" ht="57" customHeight="1">
      <c r="B27" s="173"/>
      <c r="E27" s="316" t="s">
        <v>33</v>
      </c>
      <c r="F27" s="316"/>
      <c r="G27" s="316"/>
      <c r="H27" s="316"/>
      <c r="L27" s="173"/>
    </row>
    <row r="28" spans="2:12" s="117" customFormat="1" ht="6.9" customHeight="1">
      <c r="B28" s="116"/>
      <c r="L28" s="116"/>
    </row>
    <row r="29" spans="2:12" s="117" customFormat="1" ht="6.9" customHeight="1">
      <c r="B29" s="116"/>
      <c r="D29" s="136"/>
      <c r="E29" s="136"/>
      <c r="F29" s="136"/>
      <c r="G29" s="136"/>
      <c r="H29" s="136"/>
      <c r="I29" s="136"/>
      <c r="J29" s="136"/>
      <c r="K29" s="136"/>
      <c r="L29" s="116"/>
    </row>
    <row r="30" spans="2:12" s="117" customFormat="1" ht="25.35" customHeight="1">
      <c r="B30" s="116"/>
      <c r="D30" s="175" t="s">
        <v>34</v>
      </c>
      <c r="J30" s="176">
        <f>ROUND(J85, 2)</f>
        <v>0</v>
      </c>
      <c r="L30" s="116"/>
    </row>
    <row r="31" spans="2:12" s="117" customFormat="1" ht="6.9" customHeight="1">
      <c r="B31" s="116"/>
      <c r="D31" s="136"/>
      <c r="E31" s="136"/>
      <c r="F31" s="136"/>
      <c r="G31" s="136"/>
      <c r="H31" s="136"/>
      <c r="I31" s="136"/>
      <c r="J31" s="136"/>
      <c r="K31" s="136"/>
      <c r="L31" s="116"/>
    </row>
    <row r="32" spans="2:12" s="117" customFormat="1" ht="14.4" customHeight="1">
      <c r="B32" s="116"/>
      <c r="F32" s="177" t="s">
        <v>36</v>
      </c>
      <c r="I32" s="177" t="s">
        <v>35</v>
      </c>
      <c r="J32" s="177" t="s">
        <v>37</v>
      </c>
      <c r="L32" s="116"/>
    </row>
    <row r="33" spans="2:12" s="117" customFormat="1" ht="14.4" customHeight="1">
      <c r="B33" s="116"/>
      <c r="D33" s="178" t="s">
        <v>38</v>
      </c>
      <c r="E33" s="113" t="s">
        <v>39</v>
      </c>
      <c r="F33" s="179">
        <f>ROUND((SUM(BE85:BE127)),  2)</f>
        <v>0</v>
      </c>
      <c r="I33" s="180">
        <v>0.21</v>
      </c>
      <c r="J33" s="179">
        <f>ROUND(((SUM(BE85:BE127))*I33),  2)</f>
        <v>0</v>
      </c>
      <c r="L33" s="116"/>
    </row>
    <row r="34" spans="2:12" s="117" customFormat="1" ht="14.4" customHeight="1">
      <c r="B34" s="116"/>
      <c r="E34" s="113" t="s">
        <v>40</v>
      </c>
      <c r="F34" s="179">
        <f>ROUND((SUM(BF85:BF127)),  2)</f>
        <v>0</v>
      </c>
      <c r="I34" s="180">
        <v>0.12</v>
      </c>
      <c r="J34" s="179">
        <f>ROUND(((SUM(BF85:BF127))*I34),  2)</f>
        <v>0</v>
      </c>
      <c r="L34" s="116"/>
    </row>
    <row r="35" spans="2:12" s="117" customFormat="1" ht="14.4" hidden="1" customHeight="1">
      <c r="B35" s="116"/>
      <c r="E35" s="113" t="s">
        <v>41</v>
      </c>
      <c r="F35" s="179">
        <f>ROUND((SUM(BG85:BG127)),  2)</f>
        <v>0</v>
      </c>
      <c r="I35" s="180">
        <v>0.21</v>
      </c>
      <c r="J35" s="179">
        <f>0</f>
        <v>0</v>
      </c>
      <c r="L35" s="116"/>
    </row>
    <row r="36" spans="2:12" s="117" customFormat="1" ht="14.4" hidden="1" customHeight="1">
      <c r="B36" s="116"/>
      <c r="E36" s="113" t="s">
        <v>42</v>
      </c>
      <c r="F36" s="179">
        <f>ROUND((SUM(BH85:BH127)),  2)</f>
        <v>0</v>
      </c>
      <c r="I36" s="180">
        <v>0.12</v>
      </c>
      <c r="J36" s="179">
        <f>0</f>
        <v>0</v>
      </c>
      <c r="L36" s="116"/>
    </row>
    <row r="37" spans="2:12" s="117" customFormat="1" ht="14.4" hidden="1" customHeight="1">
      <c r="B37" s="116"/>
      <c r="E37" s="113" t="s">
        <v>43</v>
      </c>
      <c r="F37" s="179">
        <f>ROUND((SUM(BI85:BI127)),  2)</f>
        <v>0</v>
      </c>
      <c r="I37" s="180">
        <v>0</v>
      </c>
      <c r="J37" s="179">
        <f>0</f>
        <v>0</v>
      </c>
      <c r="L37" s="116"/>
    </row>
    <row r="38" spans="2:12" s="117" customFormat="1" ht="6.9" customHeight="1">
      <c r="B38" s="116"/>
      <c r="L38" s="116"/>
    </row>
    <row r="39" spans="2:12" s="117" customFormat="1" ht="25.35" customHeight="1">
      <c r="B39" s="116"/>
      <c r="C39" s="181"/>
      <c r="D39" s="182" t="s">
        <v>44</v>
      </c>
      <c r="E39" s="139"/>
      <c r="F39" s="139"/>
      <c r="G39" s="183" t="s">
        <v>45</v>
      </c>
      <c r="H39" s="184" t="s">
        <v>46</v>
      </c>
      <c r="I39" s="139"/>
      <c r="J39" s="185">
        <f>SUM(J30:J37)</f>
        <v>0</v>
      </c>
      <c r="K39" s="186"/>
      <c r="L39" s="116"/>
    </row>
    <row r="40" spans="2:12" s="117" customFormat="1" ht="14.4" customHeight="1"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16"/>
    </row>
    <row r="44" spans="2:12" s="117" customFormat="1" ht="6.9" customHeight="1"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16"/>
    </row>
    <row r="45" spans="2:12" s="117" customFormat="1" ht="24.9" customHeight="1">
      <c r="B45" s="116"/>
      <c r="C45" s="108" t="s">
        <v>107</v>
      </c>
      <c r="L45" s="116"/>
    </row>
    <row r="46" spans="2:12" s="117" customFormat="1" ht="6.9" customHeight="1">
      <c r="B46" s="116"/>
      <c r="L46" s="116"/>
    </row>
    <row r="47" spans="2:12" s="117" customFormat="1" ht="12" customHeight="1">
      <c r="B47" s="116"/>
      <c r="C47" s="113" t="s">
        <v>15</v>
      </c>
      <c r="L47" s="116"/>
    </row>
    <row r="48" spans="2:12" s="117" customFormat="1" ht="16.5" customHeight="1">
      <c r="B48" s="116"/>
      <c r="E48" s="318" t="str">
        <f>E7</f>
        <v>VŠE 3.np, Centrum pro konzultace</v>
      </c>
      <c r="F48" s="319"/>
      <c r="G48" s="319"/>
      <c r="H48" s="319"/>
      <c r="L48" s="116"/>
    </row>
    <row r="49" spans="2:47" s="117" customFormat="1" ht="12" customHeight="1">
      <c r="B49" s="116"/>
      <c r="C49" s="113" t="s">
        <v>105</v>
      </c>
      <c r="L49" s="116"/>
    </row>
    <row r="50" spans="2:47" s="117" customFormat="1" ht="16.5" customHeight="1">
      <c r="B50" s="116"/>
      <c r="E50" s="278" t="str">
        <f>E9</f>
        <v>02b - Vodovod</v>
      </c>
      <c r="F50" s="317"/>
      <c r="G50" s="317"/>
      <c r="H50" s="317"/>
      <c r="L50" s="116"/>
    </row>
    <row r="51" spans="2:47" s="117" customFormat="1" ht="6.9" customHeight="1">
      <c r="B51" s="116"/>
      <c r="L51" s="116"/>
    </row>
    <row r="52" spans="2:47" s="117" customFormat="1" ht="12" customHeight="1">
      <c r="B52" s="116"/>
      <c r="C52" s="113" t="s">
        <v>19</v>
      </c>
      <c r="F52" s="114" t="str">
        <f>F12</f>
        <v>Praha</v>
      </c>
      <c r="I52" s="113" t="s">
        <v>21</v>
      </c>
      <c r="J52" s="187" t="str">
        <f>IF(J12="","",J12)</f>
        <v>27. 12. 2024</v>
      </c>
      <c r="L52" s="116"/>
    </row>
    <row r="53" spans="2:47" s="117" customFormat="1" ht="6.9" customHeight="1">
      <c r="B53" s="116"/>
      <c r="L53" s="116"/>
    </row>
    <row r="54" spans="2:47" s="117" customFormat="1" ht="15.15" customHeight="1">
      <c r="B54" s="116"/>
      <c r="C54" s="113" t="s">
        <v>23</v>
      </c>
      <c r="F54" s="114" t="str">
        <f>E15</f>
        <v xml:space="preserve"> </v>
      </c>
      <c r="I54" s="113" t="s">
        <v>28</v>
      </c>
      <c r="J54" s="188" t="str">
        <f>E21</f>
        <v xml:space="preserve"> </v>
      </c>
      <c r="L54" s="116"/>
    </row>
    <row r="55" spans="2:47" s="117" customFormat="1" ht="15.15" customHeight="1">
      <c r="B55" s="116"/>
      <c r="C55" s="113" t="s">
        <v>27</v>
      </c>
      <c r="F55" s="114" t="str">
        <f>IF(E18="","",E18)</f>
        <v xml:space="preserve"> Vyplň údaj</v>
      </c>
      <c r="I55" s="113" t="s">
        <v>30</v>
      </c>
      <c r="J55" s="188" t="str">
        <f>E24</f>
        <v>Ing. Milan Dušek</v>
      </c>
      <c r="L55" s="116"/>
    </row>
    <row r="56" spans="2:47" s="117" customFormat="1" ht="10.35" customHeight="1">
      <c r="B56" s="116"/>
      <c r="L56" s="116"/>
    </row>
    <row r="57" spans="2:47" s="117" customFormat="1" ht="29.25" customHeight="1">
      <c r="B57" s="116"/>
      <c r="C57" s="189" t="s">
        <v>108</v>
      </c>
      <c r="D57" s="181"/>
      <c r="E57" s="181"/>
      <c r="F57" s="181"/>
      <c r="G57" s="181"/>
      <c r="H57" s="181"/>
      <c r="I57" s="181"/>
      <c r="J57" s="190" t="s">
        <v>109</v>
      </c>
      <c r="K57" s="181"/>
      <c r="L57" s="116"/>
    </row>
    <row r="58" spans="2:47" s="117" customFormat="1" ht="10.35" customHeight="1">
      <c r="B58" s="116"/>
      <c r="L58" s="116"/>
    </row>
    <row r="59" spans="2:47" s="117" customFormat="1" ht="22.8" customHeight="1">
      <c r="B59" s="116"/>
      <c r="C59" s="191" t="s">
        <v>66</v>
      </c>
      <c r="J59" s="176">
        <f>J85</f>
        <v>0</v>
      </c>
      <c r="L59" s="116"/>
      <c r="AU59" s="104" t="s">
        <v>110</v>
      </c>
    </row>
    <row r="60" spans="2:47" s="193" customFormat="1" ht="24.9" customHeight="1">
      <c r="B60" s="192"/>
      <c r="D60" s="194" t="s">
        <v>111</v>
      </c>
      <c r="E60" s="195"/>
      <c r="F60" s="195"/>
      <c r="G60" s="195"/>
      <c r="H60" s="195"/>
      <c r="I60" s="195"/>
      <c r="J60" s="196">
        <f>J86</f>
        <v>0</v>
      </c>
      <c r="L60" s="192"/>
    </row>
    <row r="61" spans="2:47" s="198" customFormat="1" ht="19.95" customHeight="1">
      <c r="B61" s="197"/>
      <c r="D61" s="199" t="s">
        <v>112</v>
      </c>
      <c r="E61" s="200"/>
      <c r="F61" s="200"/>
      <c r="G61" s="200"/>
      <c r="H61" s="200"/>
      <c r="I61" s="200"/>
      <c r="J61" s="201">
        <f>J87</f>
        <v>0</v>
      </c>
      <c r="L61" s="197"/>
    </row>
    <row r="62" spans="2:47" s="198" customFormat="1" ht="19.95" customHeight="1">
      <c r="B62" s="197"/>
      <c r="D62" s="199" t="s">
        <v>113</v>
      </c>
      <c r="E62" s="200"/>
      <c r="F62" s="200"/>
      <c r="G62" s="200"/>
      <c r="H62" s="200"/>
      <c r="I62" s="200"/>
      <c r="J62" s="201">
        <f>J90</f>
        <v>0</v>
      </c>
      <c r="L62" s="197"/>
    </row>
    <row r="63" spans="2:47" s="198" customFormat="1" ht="19.95" customHeight="1">
      <c r="B63" s="197"/>
      <c r="D63" s="199" t="s">
        <v>539</v>
      </c>
      <c r="E63" s="200"/>
      <c r="F63" s="200"/>
      <c r="G63" s="200"/>
      <c r="H63" s="200"/>
      <c r="I63" s="200"/>
      <c r="J63" s="201">
        <f>J95</f>
        <v>0</v>
      </c>
      <c r="L63" s="197"/>
    </row>
    <row r="64" spans="2:47" s="193" customFormat="1" ht="24.9" customHeight="1">
      <c r="B64" s="192"/>
      <c r="D64" s="194" t="s">
        <v>116</v>
      </c>
      <c r="E64" s="195"/>
      <c r="F64" s="195"/>
      <c r="G64" s="195"/>
      <c r="H64" s="195"/>
      <c r="I64" s="195"/>
      <c r="J64" s="196">
        <f>J98</f>
        <v>0</v>
      </c>
      <c r="L64" s="192"/>
    </row>
    <row r="65" spans="2:12" s="198" customFormat="1" ht="19.95" customHeight="1">
      <c r="B65" s="197"/>
      <c r="D65" s="199" t="s">
        <v>540</v>
      </c>
      <c r="E65" s="200"/>
      <c r="F65" s="200"/>
      <c r="G65" s="200"/>
      <c r="H65" s="200"/>
      <c r="I65" s="200"/>
      <c r="J65" s="201">
        <f>J99</f>
        <v>0</v>
      </c>
      <c r="L65" s="197"/>
    </row>
    <row r="66" spans="2:12" s="117" customFormat="1" ht="21.75" customHeight="1">
      <c r="B66" s="116"/>
      <c r="L66" s="116"/>
    </row>
    <row r="67" spans="2:12" s="117" customFormat="1" ht="6.9" customHeight="1"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16"/>
    </row>
    <row r="71" spans="2:12" s="117" customFormat="1" ht="6.9" customHeight="1">
      <c r="B71" s="128"/>
      <c r="C71" s="129"/>
      <c r="D71" s="129"/>
      <c r="E71" s="129"/>
      <c r="F71" s="129"/>
      <c r="G71" s="129"/>
      <c r="H71" s="129"/>
      <c r="I71" s="129"/>
      <c r="J71" s="129"/>
      <c r="K71" s="129"/>
      <c r="L71" s="116"/>
    </row>
    <row r="72" spans="2:12" s="117" customFormat="1" ht="24.9" customHeight="1">
      <c r="B72" s="116"/>
      <c r="C72" s="108" t="s">
        <v>123</v>
      </c>
      <c r="L72" s="116"/>
    </row>
    <row r="73" spans="2:12" s="117" customFormat="1" ht="6.9" customHeight="1">
      <c r="B73" s="116"/>
      <c r="L73" s="116"/>
    </row>
    <row r="74" spans="2:12" s="117" customFormat="1" ht="12" customHeight="1">
      <c r="B74" s="116"/>
      <c r="C74" s="113" t="s">
        <v>15</v>
      </c>
      <c r="L74" s="116"/>
    </row>
    <row r="75" spans="2:12" s="117" customFormat="1" ht="16.5" customHeight="1">
      <c r="B75" s="116"/>
      <c r="E75" s="318" t="str">
        <f>E7</f>
        <v>VŠE 3.np, Centrum pro konzultace</v>
      </c>
      <c r="F75" s="319"/>
      <c r="G75" s="319"/>
      <c r="H75" s="319"/>
      <c r="L75" s="116"/>
    </row>
    <row r="76" spans="2:12" s="117" customFormat="1" ht="12" customHeight="1">
      <c r="B76" s="116"/>
      <c r="C76" s="113" t="s">
        <v>105</v>
      </c>
      <c r="L76" s="116"/>
    </row>
    <row r="77" spans="2:12" s="117" customFormat="1" ht="16.5" customHeight="1">
      <c r="B77" s="116"/>
      <c r="E77" s="278" t="str">
        <f>E9</f>
        <v>02b - Vodovod</v>
      </c>
      <c r="F77" s="317"/>
      <c r="G77" s="317"/>
      <c r="H77" s="317"/>
      <c r="L77" s="116"/>
    </row>
    <row r="78" spans="2:12" s="117" customFormat="1" ht="6.9" customHeight="1">
      <c r="B78" s="116"/>
      <c r="L78" s="116"/>
    </row>
    <row r="79" spans="2:12" s="117" customFormat="1" ht="12" customHeight="1">
      <c r="B79" s="116"/>
      <c r="C79" s="113" t="s">
        <v>19</v>
      </c>
      <c r="F79" s="114" t="str">
        <f>F12</f>
        <v>Praha</v>
      </c>
      <c r="I79" s="113" t="s">
        <v>21</v>
      </c>
      <c r="J79" s="187" t="str">
        <f>IF(J12="","",J12)</f>
        <v>27. 12. 2024</v>
      </c>
      <c r="L79" s="116"/>
    </row>
    <row r="80" spans="2:12" s="117" customFormat="1" ht="6.9" customHeight="1">
      <c r="B80" s="116"/>
      <c r="L80" s="116"/>
    </row>
    <row r="81" spans="2:65" s="117" customFormat="1" ht="15.15" customHeight="1">
      <c r="B81" s="116"/>
      <c r="C81" s="113" t="s">
        <v>23</v>
      </c>
      <c r="F81" s="114" t="str">
        <f>E15</f>
        <v xml:space="preserve"> </v>
      </c>
      <c r="I81" s="113" t="s">
        <v>28</v>
      </c>
      <c r="J81" s="188" t="str">
        <f>E21</f>
        <v xml:space="preserve"> </v>
      </c>
      <c r="L81" s="116"/>
    </row>
    <row r="82" spans="2:65" s="117" customFormat="1" ht="15.15" customHeight="1">
      <c r="B82" s="116"/>
      <c r="C82" s="113" t="s">
        <v>27</v>
      </c>
      <c r="F82" s="114" t="str">
        <f>IF(E18="","",E18)</f>
        <v xml:space="preserve"> Vyplň údaj</v>
      </c>
      <c r="I82" s="113" t="s">
        <v>30</v>
      </c>
      <c r="J82" s="188" t="str">
        <f>E24</f>
        <v>Ing. Milan Dušek</v>
      </c>
      <c r="L82" s="116"/>
    </row>
    <row r="83" spans="2:65" s="117" customFormat="1" ht="10.35" customHeight="1">
      <c r="B83" s="116"/>
      <c r="L83" s="116"/>
    </row>
    <row r="84" spans="2:65" s="206" customFormat="1" ht="29.25" customHeight="1">
      <c r="B84" s="202"/>
      <c r="C84" s="203" t="s">
        <v>124</v>
      </c>
      <c r="D84" s="204" t="s">
        <v>53</v>
      </c>
      <c r="E84" s="204" t="s">
        <v>49</v>
      </c>
      <c r="F84" s="204" t="s">
        <v>50</v>
      </c>
      <c r="G84" s="204" t="s">
        <v>125</v>
      </c>
      <c r="H84" s="204" t="s">
        <v>126</v>
      </c>
      <c r="I84" s="204" t="s">
        <v>127</v>
      </c>
      <c r="J84" s="204" t="s">
        <v>109</v>
      </c>
      <c r="K84" s="205" t="s">
        <v>128</v>
      </c>
      <c r="L84" s="202"/>
      <c r="M84" s="141" t="s">
        <v>3</v>
      </c>
      <c r="N84" s="142" t="s">
        <v>38</v>
      </c>
      <c r="O84" s="142" t="s">
        <v>129</v>
      </c>
      <c r="P84" s="142" t="s">
        <v>130</v>
      </c>
      <c r="Q84" s="142" t="s">
        <v>131</v>
      </c>
      <c r="R84" s="142" t="s">
        <v>132</v>
      </c>
      <c r="S84" s="142" t="s">
        <v>133</v>
      </c>
      <c r="T84" s="143" t="s">
        <v>134</v>
      </c>
    </row>
    <row r="85" spans="2:65" s="117" customFormat="1" ht="22.8" customHeight="1">
      <c r="B85" s="116"/>
      <c r="C85" s="147" t="s">
        <v>135</v>
      </c>
      <c r="J85" s="207">
        <f>BK85</f>
        <v>0</v>
      </c>
      <c r="L85" s="116"/>
      <c r="M85" s="144"/>
      <c r="N85" s="136"/>
      <c r="O85" s="136"/>
      <c r="P85" s="208">
        <f>P86+P98</f>
        <v>62.433030000000002</v>
      </c>
      <c r="Q85" s="136"/>
      <c r="R85" s="208">
        <f>R86+R98</f>
        <v>0.18987999999999999</v>
      </c>
      <c r="S85" s="136"/>
      <c r="T85" s="209">
        <f>T86+T98</f>
        <v>0.69441000000000008</v>
      </c>
      <c r="AT85" s="104" t="s">
        <v>67</v>
      </c>
      <c r="AU85" s="104" t="s">
        <v>110</v>
      </c>
      <c r="BK85" s="210">
        <f>BK86+BK98</f>
        <v>0</v>
      </c>
    </row>
    <row r="86" spans="2:65" s="212" customFormat="1" ht="25.95" customHeight="1">
      <c r="B86" s="211"/>
      <c r="D86" s="213" t="s">
        <v>67</v>
      </c>
      <c r="E86" s="214" t="s">
        <v>136</v>
      </c>
      <c r="F86" s="214" t="s">
        <v>137</v>
      </c>
      <c r="J86" s="215">
        <f>BK86</f>
        <v>0</v>
      </c>
      <c r="L86" s="211"/>
      <c r="M86" s="216"/>
      <c r="P86" s="217">
        <f>P87+P90+P95</f>
        <v>25.247400000000003</v>
      </c>
      <c r="R86" s="217">
        <f>R87+R90+R95</f>
        <v>0.1245</v>
      </c>
      <c r="T86" s="218">
        <f>T87+T90+T95</f>
        <v>0.68400000000000005</v>
      </c>
      <c r="AR86" s="213" t="s">
        <v>76</v>
      </c>
      <c r="AT86" s="219" t="s">
        <v>67</v>
      </c>
      <c r="AU86" s="219" t="s">
        <v>68</v>
      </c>
      <c r="AY86" s="213" t="s">
        <v>138</v>
      </c>
      <c r="BK86" s="220">
        <f>BK87+BK90+BK95</f>
        <v>0</v>
      </c>
    </row>
    <row r="87" spans="2:65" s="212" customFormat="1" ht="22.8" customHeight="1">
      <c r="B87" s="211"/>
      <c r="D87" s="213" t="s">
        <v>67</v>
      </c>
      <c r="E87" s="221" t="s">
        <v>139</v>
      </c>
      <c r="F87" s="221" t="s">
        <v>140</v>
      </c>
      <c r="J87" s="222">
        <f>BK87</f>
        <v>0</v>
      </c>
      <c r="L87" s="211"/>
      <c r="M87" s="216"/>
      <c r="P87" s="217">
        <f>SUM(P88:P89)</f>
        <v>2.6640000000000001</v>
      </c>
      <c r="R87" s="217">
        <f>SUM(R88:R89)</f>
        <v>0.1245</v>
      </c>
      <c r="T87" s="218">
        <f>SUM(T88:T89)</f>
        <v>0</v>
      </c>
      <c r="AR87" s="213" t="s">
        <v>76</v>
      </c>
      <c r="AT87" s="219" t="s">
        <v>67</v>
      </c>
      <c r="AU87" s="219" t="s">
        <v>76</v>
      </c>
      <c r="AY87" s="213" t="s">
        <v>138</v>
      </c>
      <c r="BK87" s="220">
        <f>SUM(BK88:BK89)</f>
        <v>0</v>
      </c>
    </row>
    <row r="88" spans="2:65" s="117" customFormat="1" ht="21.75" customHeight="1">
      <c r="B88" s="116"/>
      <c r="C88" s="223" t="s">
        <v>76</v>
      </c>
      <c r="D88" s="223" t="s">
        <v>141</v>
      </c>
      <c r="E88" s="224" t="s">
        <v>541</v>
      </c>
      <c r="F88" s="225" t="s">
        <v>542</v>
      </c>
      <c r="G88" s="226" t="s">
        <v>318</v>
      </c>
      <c r="H88" s="227">
        <v>3</v>
      </c>
      <c r="I88" s="99"/>
      <c r="J88" s="228">
        <f>ROUND(I88*H88,2)</f>
        <v>0</v>
      </c>
      <c r="K88" s="225" t="s">
        <v>145</v>
      </c>
      <c r="L88" s="116"/>
      <c r="M88" s="229" t="s">
        <v>3</v>
      </c>
      <c r="N88" s="230" t="s">
        <v>39</v>
      </c>
      <c r="O88" s="231">
        <v>0.88800000000000001</v>
      </c>
      <c r="P88" s="231">
        <f>O88*H88</f>
        <v>2.6640000000000001</v>
      </c>
      <c r="Q88" s="231">
        <v>4.1500000000000002E-2</v>
      </c>
      <c r="R88" s="231">
        <f>Q88*H88</f>
        <v>0.1245</v>
      </c>
      <c r="S88" s="231">
        <v>0</v>
      </c>
      <c r="T88" s="232">
        <f>S88*H88</f>
        <v>0</v>
      </c>
      <c r="AR88" s="233" t="s">
        <v>146</v>
      </c>
      <c r="AT88" s="233" t="s">
        <v>141</v>
      </c>
      <c r="AU88" s="233" t="s">
        <v>78</v>
      </c>
      <c r="AY88" s="104" t="s">
        <v>138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04" t="s">
        <v>76</v>
      </c>
      <c r="BK88" s="234">
        <f>ROUND(I88*H88,2)</f>
        <v>0</v>
      </c>
      <c r="BL88" s="104" t="s">
        <v>146</v>
      </c>
      <c r="BM88" s="233" t="s">
        <v>543</v>
      </c>
    </row>
    <row r="89" spans="2:65" s="117" customFormat="1">
      <c r="B89" s="116"/>
      <c r="D89" s="235" t="s">
        <v>148</v>
      </c>
      <c r="F89" s="236" t="s">
        <v>544</v>
      </c>
      <c r="I89" s="267"/>
      <c r="L89" s="116"/>
      <c r="M89" s="237"/>
      <c r="T89" s="138"/>
      <c r="AT89" s="104" t="s">
        <v>148</v>
      </c>
      <c r="AU89" s="104" t="s">
        <v>78</v>
      </c>
    </row>
    <row r="90" spans="2:65" s="212" customFormat="1" ht="22.8" customHeight="1">
      <c r="B90" s="211"/>
      <c r="D90" s="213" t="s">
        <v>67</v>
      </c>
      <c r="E90" s="221" t="s">
        <v>165</v>
      </c>
      <c r="F90" s="221" t="s">
        <v>166</v>
      </c>
      <c r="I90" s="270"/>
      <c r="J90" s="222">
        <f>BK90</f>
        <v>0</v>
      </c>
      <c r="L90" s="211"/>
      <c r="M90" s="216"/>
      <c r="P90" s="217">
        <f>SUM(P91:P94)</f>
        <v>16.268000000000001</v>
      </c>
      <c r="R90" s="217">
        <f>SUM(R91:R94)</f>
        <v>0</v>
      </c>
      <c r="T90" s="218">
        <f>SUM(T91:T94)</f>
        <v>0.68400000000000005</v>
      </c>
      <c r="AR90" s="213" t="s">
        <v>76</v>
      </c>
      <c r="AT90" s="219" t="s">
        <v>67</v>
      </c>
      <c r="AU90" s="219" t="s">
        <v>76</v>
      </c>
      <c r="AY90" s="213" t="s">
        <v>138</v>
      </c>
      <c r="BK90" s="220">
        <f>SUM(BK91:BK94)</f>
        <v>0</v>
      </c>
    </row>
    <row r="91" spans="2:65" s="117" customFormat="1" ht="24.15" customHeight="1">
      <c r="B91" s="116"/>
      <c r="C91" s="223" t="s">
        <v>78</v>
      </c>
      <c r="D91" s="223" t="s">
        <v>141</v>
      </c>
      <c r="E91" s="224" t="s">
        <v>545</v>
      </c>
      <c r="F91" s="225" t="s">
        <v>546</v>
      </c>
      <c r="G91" s="226" t="s">
        <v>318</v>
      </c>
      <c r="H91" s="227">
        <v>2</v>
      </c>
      <c r="I91" s="99"/>
      <c r="J91" s="228">
        <f>ROUND(I91*H91,2)</f>
        <v>0</v>
      </c>
      <c r="K91" s="225" t="s">
        <v>145</v>
      </c>
      <c r="L91" s="116"/>
      <c r="M91" s="229" t="s">
        <v>3</v>
      </c>
      <c r="N91" s="230" t="s">
        <v>39</v>
      </c>
      <c r="O91" s="231">
        <v>1.6839999999999999</v>
      </c>
      <c r="P91" s="231">
        <f>O91*H91</f>
        <v>3.3679999999999999</v>
      </c>
      <c r="Q91" s="231">
        <v>0</v>
      </c>
      <c r="R91" s="231">
        <f>Q91*H91</f>
        <v>0</v>
      </c>
      <c r="S91" s="231">
        <v>0.26200000000000001</v>
      </c>
      <c r="T91" s="232">
        <f>S91*H91</f>
        <v>0.52400000000000002</v>
      </c>
      <c r="AR91" s="233" t="s">
        <v>146</v>
      </c>
      <c r="AT91" s="233" t="s">
        <v>141</v>
      </c>
      <c r="AU91" s="233" t="s">
        <v>78</v>
      </c>
      <c r="AY91" s="104" t="s">
        <v>138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04" t="s">
        <v>76</v>
      </c>
      <c r="BK91" s="234">
        <f>ROUND(I91*H91,2)</f>
        <v>0</v>
      </c>
      <c r="BL91" s="104" t="s">
        <v>146</v>
      </c>
      <c r="BM91" s="233" t="s">
        <v>547</v>
      </c>
    </row>
    <row r="92" spans="2:65" s="117" customFormat="1">
      <c r="B92" s="116"/>
      <c r="D92" s="235" t="s">
        <v>148</v>
      </c>
      <c r="F92" s="236" t="s">
        <v>548</v>
      </c>
      <c r="I92" s="267"/>
      <c r="L92" s="116"/>
      <c r="M92" s="237"/>
      <c r="T92" s="138"/>
      <c r="AT92" s="104" t="s">
        <v>148</v>
      </c>
      <c r="AU92" s="104" t="s">
        <v>78</v>
      </c>
    </row>
    <row r="93" spans="2:65" s="117" customFormat="1" ht="16.5" customHeight="1">
      <c r="B93" s="116"/>
      <c r="C93" s="223" t="s">
        <v>160</v>
      </c>
      <c r="D93" s="223" t="s">
        <v>141</v>
      </c>
      <c r="E93" s="224" t="s">
        <v>549</v>
      </c>
      <c r="F93" s="225" t="s">
        <v>550</v>
      </c>
      <c r="G93" s="226" t="s">
        <v>282</v>
      </c>
      <c r="H93" s="227">
        <v>20</v>
      </c>
      <c r="I93" s="99"/>
      <c r="J93" s="228">
        <f>ROUND(I93*H93,2)</f>
        <v>0</v>
      </c>
      <c r="K93" s="225" t="s">
        <v>145</v>
      </c>
      <c r="L93" s="116"/>
      <c r="M93" s="229" t="s">
        <v>3</v>
      </c>
      <c r="N93" s="230" t="s">
        <v>39</v>
      </c>
      <c r="O93" s="231">
        <v>0.64500000000000002</v>
      </c>
      <c r="P93" s="231">
        <f>O93*H93</f>
        <v>12.9</v>
      </c>
      <c r="Q93" s="231">
        <v>0</v>
      </c>
      <c r="R93" s="231">
        <f>Q93*H93</f>
        <v>0</v>
      </c>
      <c r="S93" s="231">
        <v>8.0000000000000002E-3</v>
      </c>
      <c r="T93" s="232">
        <f>S93*H93</f>
        <v>0.16</v>
      </c>
      <c r="AR93" s="233" t="s">
        <v>146</v>
      </c>
      <c r="AT93" s="233" t="s">
        <v>141</v>
      </c>
      <c r="AU93" s="233" t="s">
        <v>78</v>
      </c>
      <c r="AY93" s="104" t="s">
        <v>138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04" t="s">
        <v>76</v>
      </c>
      <c r="BK93" s="234">
        <f>ROUND(I93*H93,2)</f>
        <v>0</v>
      </c>
      <c r="BL93" s="104" t="s">
        <v>146</v>
      </c>
      <c r="BM93" s="233" t="s">
        <v>551</v>
      </c>
    </row>
    <row r="94" spans="2:65" s="117" customFormat="1">
      <c r="B94" s="116"/>
      <c r="D94" s="235" t="s">
        <v>148</v>
      </c>
      <c r="F94" s="236" t="s">
        <v>552</v>
      </c>
      <c r="I94" s="267"/>
      <c r="L94" s="116"/>
      <c r="M94" s="237"/>
      <c r="T94" s="138"/>
      <c r="AT94" s="104" t="s">
        <v>148</v>
      </c>
      <c r="AU94" s="104" t="s">
        <v>78</v>
      </c>
    </row>
    <row r="95" spans="2:65" s="212" customFormat="1" ht="22.8" customHeight="1">
      <c r="B95" s="211"/>
      <c r="D95" s="213" t="s">
        <v>67</v>
      </c>
      <c r="E95" s="221" t="s">
        <v>196</v>
      </c>
      <c r="F95" s="221" t="s">
        <v>553</v>
      </c>
      <c r="I95" s="270"/>
      <c r="J95" s="222">
        <f>BK95</f>
        <v>0</v>
      </c>
      <c r="L95" s="211"/>
      <c r="M95" s="216"/>
      <c r="P95" s="217">
        <f>SUM(P96:P97)</f>
        <v>6.3153999999999995</v>
      </c>
      <c r="R95" s="217">
        <f>SUM(R96:R97)</f>
        <v>0</v>
      </c>
      <c r="T95" s="218">
        <f>SUM(T96:T97)</f>
        <v>0</v>
      </c>
      <c r="AR95" s="213" t="s">
        <v>76</v>
      </c>
      <c r="AT95" s="219" t="s">
        <v>67</v>
      </c>
      <c r="AU95" s="219" t="s">
        <v>76</v>
      </c>
      <c r="AY95" s="213" t="s">
        <v>138</v>
      </c>
      <c r="BK95" s="220">
        <f>SUM(BK96:BK97)</f>
        <v>0</v>
      </c>
    </row>
    <row r="96" spans="2:65" s="117" customFormat="1" ht="24.15" customHeight="1">
      <c r="B96" s="116"/>
      <c r="C96" s="223" t="s">
        <v>146</v>
      </c>
      <c r="D96" s="223" t="s">
        <v>141</v>
      </c>
      <c r="E96" s="224" t="s">
        <v>198</v>
      </c>
      <c r="F96" s="225" t="s">
        <v>199</v>
      </c>
      <c r="G96" s="226" t="s">
        <v>200</v>
      </c>
      <c r="H96" s="227">
        <v>0.69399999999999995</v>
      </c>
      <c r="I96" s="99"/>
      <c r="J96" s="228">
        <f>ROUND(I96*H96,2)</f>
        <v>0</v>
      </c>
      <c r="K96" s="225" t="s">
        <v>145</v>
      </c>
      <c r="L96" s="116"/>
      <c r="M96" s="229" t="s">
        <v>3</v>
      </c>
      <c r="N96" s="230" t="s">
        <v>39</v>
      </c>
      <c r="O96" s="231">
        <v>9.1</v>
      </c>
      <c r="P96" s="231">
        <f>O96*H96</f>
        <v>6.3153999999999995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AR96" s="233" t="s">
        <v>146</v>
      </c>
      <c r="AT96" s="233" t="s">
        <v>141</v>
      </c>
      <c r="AU96" s="233" t="s">
        <v>78</v>
      </c>
      <c r="AY96" s="104" t="s">
        <v>138</v>
      </c>
      <c r="BE96" s="234">
        <f>IF(N96="základní",J96,0)</f>
        <v>0</v>
      </c>
      <c r="BF96" s="234">
        <f>IF(N96="snížená",J96,0)</f>
        <v>0</v>
      </c>
      <c r="BG96" s="234">
        <f>IF(N96="zákl. přenesená",J96,0)</f>
        <v>0</v>
      </c>
      <c r="BH96" s="234">
        <f>IF(N96="sníž. přenesená",J96,0)</f>
        <v>0</v>
      </c>
      <c r="BI96" s="234">
        <f>IF(N96="nulová",J96,0)</f>
        <v>0</v>
      </c>
      <c r="BJ96" s="104" t="s">
        <v>76</v>
      </c>
      <c r="BK96" s="234">
        <f>ROUND(I96*H96,2)</f>
        <v>0</v>
      </c>
      <c r="BL96" s="104" t="s">
        <v>146</v>
      </c>
      <c r="BM96" s="233" t="s">
        <v>554</v>
      </c>
    </row>
    <row r="97" spans="2:65" s="117" customFormat="1">
      <c r="B97" s="116"/>
      <c r="D97" s="235" t="s">
        <v>148</v>
      </c>
      <c r="F97" s="236" t="s">
        <v>202</v>
      </c>
      <c r="I97" s="267"/>
      <c r="L97" s="116"/>
      <c r="M97" s="237"/>
      <c r="T97" s="138"/>
      <c r="AT97" s="104" t="s">
        <v>148</v>
      </c>
      <c r="AU97" s="104" t="s">
        <v>78</v>
      </c>
    </row>
    <row r="98" spans="2:65" s="212" customFormat="1" ht="25.95" customHeight="1">
      <c r="B98" s="211"/>
      <c r="D98" s="213" t="s">
        <v>67</v>
      </c>
      <c r="E98" s="214" t="s">
        <v>235</v>
      </c>
      <c r="F98" s="214" t="s">
        <v>236</v>
      </c>
      <c r="I98" s="270"/>
      <c r="J98" s="215">
        <f>BK98</f>
        <v>0</v>
      </c>
      <c r="L98" s="211"/>
      <c r="M98" s="216"/>
      <c r="P98" s="217">
        <f>P99</f>
        <v>37.185630000000003</v>
      </c>
      <c r="R98" s="217">
        <f>R99</f>
        <v>6.5379999999999994E-2</v>
      </c>
      <c r="T98" s="218">
        <f>T99</f>
        <v>1.0409999999999999E-2</v>
      </c>
      <c r="AR98" s="213" t="s">
        <v>78</v>
      </c>
      <c r="AT98" s="219" t="s">
        <v>67</v>
      </c>
      <c r="AU98" s="219" t="s">
        <v>68</v>
      </c>
      <c r="AY98" s="213" t="s">
        <v>138</v>
      </c>
      <c r="BK98" s="220">
        <f>BK99</f>
        <v>0</v>
      </c>
    </row>
    <row r="99" spans="2:65" s="212" customFormat="1" ht="22.8" customHeight="1">
      <c r="B99" s="211"/>
      <c r="D99" s="213" t="s">
        <v>67</v>
      </c>
      <c r="E99" s="221" t="s">
        <v>555</v>
      </c>
      <c r="F99" s="221" t="s">
        <v>556</v>
      </c>
      <c r="I99" s="270"/>
      <c r="J99" s="222">
        <f>BK99</f>
        <v>0</v>
      </c>
      <c r="L99" s="211"/>
      <c r="M99" s="216"/>
      <c r="P99" s="217">
        <f>SUM(P100:P127)</f>
        <v>37.185630000000003</v>
      </c>
      <c r="R99" s="217">
        <f>SUM(R100:R127)</f>
        <v>6.5379999999999994E-2</v>
      </c>
      <c r="T99" s="218">
        <f>SUM(T100:T127)</f>
        <v>1.0409999999999999E-2</v>
      </c>
      <c r="AR99" s="213" t="s">
        <v>78</v>
      </c>
      <c r="AT99" s="219" t="s">
        <v>67</v>
      </c>
      <c r="AU99" s="219" t="s">
        <v>76</v>
      </c>
      <c r="AY99" s="213" t="s">
        <v>138</v>
      </c>
      <c r="BK99" s="220">
        <f>SUM(BK100:BK127)</f>
        <v>0</v>
      </c>
    </row>
    <row r="100" spans="2:65" s="117" customFormat="1" ht="16.5" customHeight="1">
      <c r="B100" s="116"/>
      <c r="C100" s="223" t="s">
        <v>173</v>
      </c>
      <c r="D100" s="223" t="s">
        <v>141</v>
      </c>
      <c r="E100" s="224" t="s">
        <v>557</v>
      </c>
      <c r="F100" s="225" t="s">
        <v>558</v>
      </c>
      <c r="G100" s="226" t="s">
        <v>282</v>
      </c>
      <c r="H100" s="227">
        <v>10</v>
      </c>
      <c r="I100" s="99"/>
      <c r="J100" s="228">
        <f>ROUND(I100*H100,2)</f>
        <v>0</v>
      </c>
      <c r="K100" s="225" t="s">
        <v>145</v>
      </c>
      <c r="L100" s="116"/>
      <c r="M100" s="229" t="s">
        <v>3</v>
      </c>
      <c r="N100" s="230" t="s">
        <v>39</v>
      </c>
      <c r="O100" s="231">
        <v>8.3000000000000004E-2</v>
      </c>
      <c r="P100" s="231">
        <f>O100*H100</f>
        <v>0.83000000000000007</v>
      </c>
      <c r="Q100" s="231">
        <v>0</v>
      </c>
      <c r="R100" s="231">
        <f>Q100*H100</f>
        <v>0</v>
      </c>
      <c r="S100" s="231">
        <v>2.9E-4</v>
      </c>
      <c r="T100" s="232">
        <f>S100*H100</f>
        <v>2.8999999999999998E-3</v>
      </c>
      <c r="AR100" s="233" t="s">
        <v>239</v>
      </c>
      <c r="AT100" s="233" t="s">
        <v>141</v>
      </c>
      <c r="AU100" s="233" t="s">
        <v>78</v>
      </c>
      <c r="AY100" s="104" t="s">
        <v>138</v>
      </c>
      <c r="BE100" s="234">
        <f>IF(N100="základní",J100,0)</f>
        <v>0</v>
      </c>
      <c r="BF100" s="234">
        <f>IF(N100="snížená",J100,0)</f>
        <v>0</v>
      </c>
      <c r="BG100" s="234">
        <f>IF(N100="zákl. přenesená",J100,0)</f>
        <v>0</v>
      </c>
      <c r="BH100" s="234">
        <f>IF(N100="sníž. přenesená",J100,0)</f>
        <v>0</v>
      </c>
      <c r="BI100" s="234">
        <f>IF(N100="nulová",J100,0)</f>
        <v>0</v>
      </c>
      <c r="BJ100" s="104" t="s">
        <v>76</v>
      </c>
      <c r="BK100" s="234">
        <f>ROUND(I100*H100,2)</f>
        <v>0</v>
      </c>
      <c r="BL100" s="104" t="s">
        <v>239</v>
      </c>
      <c r="BM100" s="233" t="s">
        <v>559</v>
      </c>
    </row>
    <row r="101" spans="2:65" s="117" customFormat="1">
      <c r="B101" s="116"/>
      <c r="D101" s="235" t="s">
        <v>148</v>
      </c>
      <c r="F101" s="236" t="s">
        <v>560</v>
      </c>
      <c r="I101" s="267"/>
      <c r="L101" s="116"/>
      <c r="M101" s="237"/>
      <c r="T101" s="138"/>
      <c r="AT101" s="104" t="s">
        <v>148</v>
      </c>
      <c r="AU101" s="104" t="s">
        <v>78</v>
      </c>
    </row>
    <row r="102" spans="2:65" s="117" customFormat="1" ht="21.75" customHeight="1">
      <c r="B102" s="116"/>
      <c r="C102" s="223" t="s">
        <v>139</v>
      </c>
      <c r="D102" s="223" t="s">
        <v>141</v>
      </c>
      <c r="E102" s="224" t="s">
        <v>561</v>
      </c>
      <c r="F102" s="225" t="s">
        <v>562</v>
      </c>
      <c r="G102" s="226" t="s">
        <v>282</v>
      </c>
      <c r="H102" s="227">
        <v>14</v>
      </c>
      <c r="I102" s="99"/>
      <c r="J102" s="228">
        <f>ROUND(I102*H102,2)</f>
        <v>0</v>
      </c>
      <c r="K102" s="225" t="s">
        <v>145</v>
      </c>
      <c r="L102" s="116"/>
      <c r="M102" s="229" t="s">
        <v>3</v>
      </c>
      <c r="N102" s="230" t="s">
        <v>39</v>
      </c>
      <c r="O102" s="231">
        <v>0.52900000000000003</v>
      </c>
      <c r="P102" s="231">
        <f>O102*H102</f>
        <v>7.4060000000000006</v>
      </c>
      <c r="Q102" s="231">
        <v>9.7999999999999997E-4</v>
      </c>
      <c r="R102" s="231">
        <f>Q102*H102</f>
        <v>1.372E-2</v>
      </c>
      <c r="S102" s="231">
        <v>0</v>
      </c>
      <c r="T102" s="232">
        <f>S102*H102</f>
        <v>0</v>
      </c>
      <c r="AR102" s="233" t="s">
        <v>239</v>
      </c>
      <c r="AT102" s="233" t="s">
        <v>141</v>
      </c>
      <c r="AU102" s="233" t="s">
        <v>78</v>
      </c>
      <c r="AY102" s="104" t="s">
        <v>138</v>
      </c>
      <c r="BE102" s="234">
        <f>IF(N102="základní",J102,0)</f>
        <v>0</v>
      </c>
      <c r="BF102" s="234">
        <f>IF(N102="snížená",J102,0)</f>
        <v>0</v>
      </c>
      <c r="BG102" s="234">
        <f>IF(N102="zákl. přenesená",J102,0)</f>
        <v>0</v>
      </c>
      <c r="BH102" s="234">
        <f>IF(N102="sníž. přenesená",J102,0)</f>
        <v>0</v>
      </c>
      <c r="BI102" s="234">
        <f>IF(N102="nulová",J102,0)</f>
        <v>0</v>
      </c>
      <c r="BJ102" s="104" t="s">
        <v>76</v>
      </c>
      <c r="BK102" s="234">
        <f>ROUND(I102*H102,2)</f>
        <v>0</v>
      </c>
      <c r="BL102" s="104" t="s">
        <v>239</v>
      </c>
      <c r="BM102" s="233" t="s">
        <v>563</v>
      </c>
    </row>
    <row r="103" spans="2:65" s="117" customFormat="1">
      <c r="B103" s="116"/>
      <c r="D103" s="235" t="s">
        <v>148</v>
      </c>
      <c r="F103" s="236" t="s">
        <v>564</v>
      </c>
      <c r="I103" s="267"/>
      <c r="L103" s="116"/>
      <c r="M103" s="237"/>
      <c r="T103" s="138"/>
      <c r="AT103" s="104" t="s">
        <v>148</v>
      </c>
      <c r="AU103" s="104" t="s">
        <v>78</v>
      </c>
    </row>
    <row r="104" spans="2:65" s="117" customFormat="1" ht="21.75" customHeight="1">
      <c r="B104" s="116"/>
      <c r="C104" s="223" t="s">
        <v>183</v>
      </c>
      <c r="D104" s="223" t="s">
        <v>141</v>
      </c>
      <c r="E104" s="224" t="s">
        <v>565</v>
      </c>
      <c r="F104" s="225" t="s">
        <v>566</v>
      </c>
      <c r="G104" s="226" t="s">
        <v>282</v>
      </c>
      <c r="H104" s="227">
        <v>28</v>
      </c>
      <c r="I104" s="99"/>
      <c r="J104" s="228">
        <f>ROUND(I104*H104,2)</f>
        <v>0</v>
      </c>
      <c r="K104" s="225" t="s">
        <v>145</v>
      </c>
      <c r="L104" s="116"/>
      <c r="M104" s="229" t="s">
        <v>3</v>
      </c>
      <c r="N104" s="230" t="s">
        <v>39</v>
      </c>
      <c r="O104" s="231">
        <v>0.61599999999999999</v>
      </c>
      <c r="P104" s="231">
        <f>O104*H104</f>
        <v>17.248000000000001</v>
      </c>
      <c r="Q104" s="231">
        <v>1.2600000000000001E-3</v>
      </c>
      <c r="R104" s="231">
        <f>Q104*H104</f>
        <v>3.5279999999999999E-2</v>
      </c>
      <c r="S104" s="231">
        <v>0</v>
      </c>
      <c r="T104" s="232">
        <f>S104*H104</f>
        <v>0</v>
      </c>
      <c r="AR104" s="233" t="s">
        <v>239</v>
      </c>
      <c r="AT104" s="233" t="s">
        <v>141</v>
      </c>
      <c r="AU104" s="233" t="s">
        <v>78</v>
      </c>
      <c r="AY104" s="104" t="s">
        <v>138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04" t="s">
        <v>76</v>
      </c>
      <c r="BK104" s="234">
        <f>ROUND(I104*H104,2)</f>
        <v>0</v>
      </c>
      <c r="BL104" s="104" t="s">
        <v>239</v>
      </c>
      <c r="BM104" s="233" t="s">
        <v>567</v>
      </c>
    </row>
    <row r="105" spans="2:65" s="117" customFormat="1">
      <c r="B105" s="116"/>
      <c r="D105" s="235" t="s">
        <v>148</v>
      </c>
      <c r="F105" s="236" t="s">
        <v>568</v>
      </c>
      <c r="I105" s="267"/>
      <c r="L105" s="116"/>
      <c r="M105" s="237"/>
      <c r="T105" s="138"/>
      <c r="AT105" s="104" t="s">
        <v>148</v>
      </c>
      <c r="AU105" s="104" t="s">
        <v>78</v>
      </c>
    </row>
    <row r="106" spans="2:65" s="117" customFormat="1" ht="24.15" customHeight="1">
      <c r="B106" s="116"/>
      <c r="C106" s="223" t="s">
        <v>191</v>
      </c>
      <c r="D106" s="223" t="s">
        <v>141</v>
      </c>
      <c r="E106" s="224" t="s">
        <v>569</v>
      </c>
      <c r="F106" s="225" t="s">
        <v>570</v>
      </c>
      <c r="G106" s="226" t="s">
        <v>282</v>
      </c>
      <c r="H106" s="227">
        <v>14</v>
      </c>
      <c r="I106" s="99"/>
      <c r="J106" s="228">
        <f>ROUND(I106*H106,2)</f>
        <v>0</v>
      </c>
      <c r="K106" s="225" t="s">
        <v>145</v>
      </c>
      <c r="L106" s="116"/>
      <c r="M106" s="229" t="s">
        <v>3</v>
      </c>
      <c r="N106" s="230" t="s">
        <v>39</v>
      </c>
      <c r="O106" s="231">
        <v>0.106</v>
      </c>
      <c r="P106" s="231">
        <f>O106*H106</f>
        <v>1.484</v>
      </c>
      <c r="Q106" s="231">
        <v>6.9999999999999994E-5</v>
      </c>
      <c r="R106" s="231">
        <f>Q106*H106</f>
        <v>9.7999999999999997E-4</v>
      </c>
      <c r="S106" s="231">
        <v>0</v>
      </c>
      <c r="T106" s="232">
        <f>S106*H106</f>
        <v>0</v>
      </c>
      <c r="AR106" s="233" t="s">
        <v>239</v>
      </c>
      <c r="AT106" s="233" t="s">
        <v>141</v>
      </c>
      <c r="AU106" s="233" t="s">
        <v>78</v>
      </c>
      <c r="AY106" s="104" t="s">
        <v>138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04" t="s">
        <v>76</v>
      </c>
      <c r="BK106" s="234">
        <f>ROUND(I106*H106,2)</f>
        <v>0</v>
      </c>
      <c r="BL106" s="104" t="s">
        <v>239</v>
      </c>
      <c r="BM106" s="233" t="s">
        <v>571</v>
      </c>
    </row>
    <row r="107" spans="2:65" s="117" customFormat="1">
      <c r="B107" s="116"/>
      <c r="D107" s="235" t="s">
        <v>148</v>
      </c>
      <c r="F107" s="236" t="s">
        <v>572</v>
      </c>
      <c r="I107" s="267"/>
      <c r="L107" s="116"/>
      <c r="M107" s="237"/>
      <c r="T107" s="138"/>
      <c r="AT107" s="104" t="s">
        <v>148</v>
      </c>
      <c r="AU107" s="104" t="s">
        <v>78</v>
      </c>
    </row>
    <row r="108" spans="2:65" s="117" customFormat="1" ht="33" customHeight="1">
      <c r="B108" s="116"/>
      <c r="C108" s="223" t="s">
        <v>165</v>
      </c>
      <c r="D108" s="223" t="s">
        <v>141</v>
      </c>
      <c r="E108" s="224" t="s">
        <v>573</v>
      </c>
      <c r="F108" s="225" t="s">
        <v>574</v>
      </c>
      <c r="G108" s="226" t="s">
        <v>282</v>
      </c>
      <c r="H108" s="227">
        <v>28</v>
      </c>
      <c r="I108" s="99"/>
      <c r="J108" s="228">
        <f>ROUND(I108*H108,2)</f>
        <v>0</v>
      </c>
      <c r="K108" s="225" t="s">
        <v>145</v>
      </c>
      <c r="L108" s="116"/>
      <c r="M108" s="229" t="s">
        <v>3</v>
      </c>
      <c r="N108" s="230" t="s">
        <v>39</v>
      </c>
      <c r="O108" s="231">
        <v>0.113</v>
      </c>
      <c r="P108" s="231">
        <f>O108*H108</f>
        <v>3.1640000000000001</v>
      </c>
      <c r="Q108" s="231">
        <v>1.6000000000000001E-4</v>
      </c>
      <c r="R108" s="231">
        <f>Q108*H108</f>
        <v>4.4800000000000005E-3</v>
      </c>
      <c r="S108" s="231">
        <v>0</v>
      </c>
      <c r="T108" s="232">
        <f>S108*H108</f>
        <v>0</v>
      </c>
      <c r="AR108" s="233" t="s">
        <v>239</v>
      </c>
      <c r="AT108" s="233" t="s">
        <v>141</v>
      </c>
      <c r="AU108" s="233" t="s">
        <v>78</v>
      </c>
      <c r="AY108" s="104" t="s">
        <v>138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04" t="s">
        <v>76</v>
      </c>
      <c r="BK108" s="234">
        <f>ROUND(I108*H108,2)</f>
        <v>0</v>
      </c>
      <c r="BL108" s="104" t="s">
        <v>239</v>
      </c>
      <c r="BM108" s="233" t="s">
        <v>575</v>
      </c>
    </row>
    <row r="109" spans="2:65" s="117" customFormat="1">
      <c r="B109" s="116"/>
      <c r="D109" s="235" t="s">
        <v>148</v>
      </c>
      <c r="F109" s="236" t="s">
        <v>576</v>
      </c>
      <c r="I109" s="267"/>
      <c r="L109" s="116"/>
      <c r="M109" s="237"/>
      <c r="T109" s="138"/>
      <c r="AT109" s="104" t="s">
        <v>148</v>
      </c>
      <c r="AU109" s="104" t="s">
        <v>78</v>
      </c>
    </row>
    <row r="110" spans="2:65" s="117" customFormat="1" ht="16.5" customHeight="1">
      <c r="B110" s="116"/>
      <c r="C110" s="223" t="s">
        <v>203</v>
      </c>
      <c r="D110" s="223" t="s">
        <v>141</v>
      </c>
      <c r="E110" s="224" t="s">
        <v>577</v>
      </c>
      <c r="F110" s="225" t="s">
        <v>578</v>
      </c>
      <c r="G110" s="226" t="s">
        <v>282</v>
      </c>
      <c r="H110" s="227">
        <v>10</v>
      </c>
      <c r="I110" s="99"/>
      <c r="J110" s="228">
        <f>ROUND(I110*H110,2)</f>
        <v>0</v>
      </c>
      <c r="K110" s="225" t="s">
        <v>145</v>
      </c>
      <c r="L110" s="116"/>
      <c r="M110" s="229" t="s">
        <v>3</v>
      </c>
      <c r="N110" s="230" t="s">
        <v>39</v>
      </c>
      <c r="O110" s="231">
        <v>0.156</v>
      </c>
      <c r="P110" s="231">
        <f>O110*H110</f>
        <v>1.56</v>
      </c>
      <c r="Q110" s="231">
        <v>0</v>
      </c>
      <c r="R110" s="231">
        <f>Q110*H110</f>
        <v>0</v>
      </c>
      <c r="S110" s="231">
        <v>2.4000000000000001E-4</v>
      </c>
      <c r="T110" s="232">
        <f>S110*H110</f>
        <v>2.4000000000000002E-3</v>
      </c>
      <c r="AR110" s="233" t="s">
        <v>239</v>
      </c>
      <c r="AT110" s="233" t="s">
        <v>141</v>
      </c>
      <c r="AU110" s="233" t="s">
        <v>78</v>
      </c>
      <c r="AY110" s="104" t="s">
        <v>138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04" t="s">
        <v>76</v>
      </c>
      <c r="BK110" s="234">
        <f>ROUND(I110*H110,2)</f>
        <v>0</v>
      </c>
      <c r="BL110" s="104" t="s">
        <v>239</v>
      </c>
      <c r="BM110" s="233" t="s">
        <v>579</v>
      </c>
    </row>
    <row r="111" spans="2:65" s="117" customFormat="1">
      <c r="B111" s="116"/>
      <c r="D111" s="235" t="s">
        <v>148</v>
      </c>
      <c r="F111" s="236" t="s">
        <v>580</v>
      </c>
      <c r="I111" s="267"/>
      <c r="L111" s="116"/>
      <c r="M111" s="237"/>
      <c r="T111" s="138"/>
      <c r="AT111" s="104" t="s">
        <v>148</v>
      </c>
      <c r="AU111" s="104" t="s">
        <v>78</v>
      </c>
    </row>
    <row r="112" spans="2:65" s="117" customFormat="1" ht="16.5" customHeight="1">
      <c r="B112" s="116"/>
      <c r="C112" s="223" t="s">
        <v>208</v>
      </c>
      <c r="D112" s="223" t="s">
        <v>141</v>
      </c>
      <c r="E112" s="224" t="s">
        <v>581</v>
      </c>
      <c r="F112" s="225" t="s">
        <v>582</v>
      </c>
      <c r="G112" s="226" t="s">
        <v>282</v>
      </c>
      <c r="H112" s="227">
        <v>12</v>
      </c>
      <c r="I112" s="99"/>
      <c r="J112" s="228">
        <f>ROUND(I112*H112,2)</f>
        <v>0</v>
      </c>
      <c r="K112" s="225" t="s">
        <v>145</v>
      </c>
      <c r="L112" s="116"/>
      <c r="M112" s="229" t="s">
        <v>3</v>
      </c>
      <c r="N112" s="230" t="s">
        <v>39</v>
      </c>
      <c r="O112" s="231">
        <v>1.7000000000000001E-2</v>
      </c>
      <c r="P112" s="231">
        <f>O112*H112</f>
        <v>0.20400000000000001</v>
      </c>
      <c r="Q112" s="231">
        <v>1.9000000000000001E-4</v>
      </c>
      <c r="R112" s="231">
        <f>Q112*H112</f>
        <v>2.2799999999999999E-3</v>
      </c>
      <c r="S112" s="231">
        <v>0</v>
      </c>
      <c r="T112" s="232">
        <f>S112*H112</f>
        <v>0</v>
      </c>
      <c r="AR112" s="233" t="s">
        <v>239</v>
      </c>
      <c r="AT112" s="233" t="s">
        <v>141</v>
      </c>
      <c r="AU112" s="233" t="s">
        <v>78</v>
      </c>
      <c r="AY112" s="104" t="s">
        <v>138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04" t="s">
        <v>76</v>
      </c>
      <c r="BK112" s="234">
        <f>ROUND(I112*H112,2)</f>
        <v>0</v>
      </c>
      <c r="BL112" s="104" t="s">
        <v>239</v>
      </c>
      <c r="BM112" s="233" t="s">
        <v>583</v>
      </c>
    </row>
    <row r="113" spans="2:65" s="117" customFormat="1">
      <c r="B113" s="116"/>
      <c r="D113" s="235" t="s">
        <v>148</v>
      </c>
      <c r="F113" s="236" t="s">
        <v>584</v>
      </c>
      <c r="I113" s="267"/>
      <c r="L113" s="116"/>
      <c r="M113" s="237"/>
      <c r="T113" s="138"/>
      <c r="AT113" s="104" t="s">
        <v>148</v>
      </c>
      <c r="AU113" s="104" t="s">
        <v>78</v>
      </c>
    </row>
    <row r="114" spans="2:65" s="117" customFormat="1" ht="16.5" customHeight="1">
      <c r="B114" s="116"/>
      <c r="C114" s="223" t="s">
        <v>9</v>
      </c>
      <c r="D114" s="223" t="s">
        <v>141</v>
      </c>
      <c r="E114" s="224" t="s">
        <v>585</v>
      </c>
      <c r="F114" s="225" t="s">
        <v>586</v>
      </c>
      <c r="G114" s="226" t="s">
        <v>282</v>
      </c>
      <c r="H114" s="227">
        <v>18</v>
      </c>
      <c r="I114" s="99"/>
      <c r="J114" s="228">
        <f>ROUND(I114*H114,2)</f>
        <v>0</v>
      </c>
      <c r="K114" s="225" t="s">
        <v>145</v>
      </c>
      <c r="L114" s="116"/>
      <c r="M114" s="229" t="s">
        <v>3</v>
      </c>
      <c r="N114" s="230" t="s">
        <v>39</v>
      </c>
      <c r="O114" s="231">
        <v>1.7000000000000001E-2</v>
      </c>
      <c r="P114" s="231">
        <f>O114*H114</f>
        <v>0.30600000000000005</v>
      </c>
      <c r="Q114" s="231">
        <v>2.5000000000000001E-4</v>
      </c>
      <c r="R114" s="231">
        <f>Q114*H114</f>
        <v>4.5000000000000005E-3</v>
      </c>
      <c r="S114" s="231">
        <v>0</v>
      </c>
      <c r="T114" s="232">
        <f>S114*H114</f>
        <v>0</v>
      </c>
      <c r="AR114" s="233" t="s">
        <v>239</v>
      </c>
      <c r="AT114" s="233" t="s">
        <v>141</v>
      </c>
      <c r="AU114" s="233" t="s">
        <v>78</v>
      </c>
      <c r="AY114" s="104" t="s">
        <v>138</v>
      </c>
      <c r="BE114" s="234">
        <f>IF(N114="základní",J114,0)</f>
        <v>0</v>
      </c>
      <c r="BF114" s="234">
        <f>IF(N114="snížená",J114,0)</f>
        <v>0</v>
      </c>
      <c r="BG114" s="234">
        <f>IF(N114="zákl. přenesená",J114,0)</f>
        <v>0</v>
      </c>
      <c r="BH114" s="234">
        <f>IF(N114="sníž. přenesená",J114,0)</f>
        <v>0</v>
      </c>
      <c r="BI114" s="234">
        <f>IF(N114="nulová",J114,0)</f>
        <v>0</v>
      </c>
      <c r="BJ114" s="104" t="s">
        <v>76</v>
      </c>
      <c r="BK114" s="234">
        <f>ROUND(I114*H114,2)</f>
        <v>0</v>
      </c>
      <c r="BL114" s="104" t="s">
        <v>239</v>
      </c>
      <c r="BM114" s="233" t="s">
        <v>587</v>
      </c>
    </row>
    <row r="115" spans="2:65" s="117" customFormat="1">
      <c r="B115" s="116"/>
      <c r="D115" s="235" t="s">
        <v>148</v>
      </c>
      <c r="F115" s="236" t="s">
        <v>588</v>
      </c>
      <c r="I115" s="267"/>
      <c r="L115" s="116"/>
      <c r="M115" s="237"/>
      <c r="T115" s="138"/>
      <c r="AT115" s="104" t="s">
        <v>148</v>
      </c>
      <c r="AU115" s="104" t="s">
        <v>78</v>
      </c>
    </row>
    <row r="116" spans="2:65" s="117" customFormat="1" ht="16.5" customHeight="1">
      <c r="B116" s="116"/>
      <c r="C116" s="223" t="s">
        <v>218</v>
      </c>
      <c r="D116" s="223" t="s">
        <v>141</v>
      </c>
      <c r="E116" s="224" t="s">
        <v>589</v>
      </c>
      <c r="F116" s="225" t="s">
        <v>590</v>
      </c>
      <c r="G116" s="226" t="s">
        <v>318</v>
      </c>
      <c r="H116" s="227">
        <v>2</v>
      </c>
      <c r="I116" s="99"/>
      <c r="J116" s="228">
        <f>ROUND(I116*H116,2)</f>
        <v>0</v>
      </c>
      <c r="K116" s="225" t="s">
        <v>145</v>
      </c>
      <c r="L116" s="116"/>
      <c r="M116" s="229" t="s">
        <v>3</v>
      </c>
      <c r="N116" s="230" t="s">
        <v>39</v>
      </c>
      <c r="O116" s="231">
        <v>0.42499999999999999</v>
      </c>
      <c r="P116" s="231">
        <f>O116*H116</f>
        <v>0.85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AR116" s="233" t="s">
        <v>239</v>
      </c>
      <c r="AT116" s="233" t="s">
        <v>141</v>
      </c>
      <c r="AU116" s="233" t="s">
        <v>78</v>
      </c>
      <c r="AY116" s="104" t="s">
        <v>138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04" t="s">
        <v>76</v>
      </c>
      <c r="BK116" s="234">
        <f>ROUND(I116*H116,2)</f>
        <v>0</v>
      </c>
      <c r="BL116" s="104" t="s">
        <v>239</v>
      </c>
      <c r="BM116" s="233" t="s">
        <v>591</v>
      </c>
    </row>
    <row r="117" spans="2:65" s="117" customFormat="1">
      <c r="B117" s="116"/>
      <c r="D117" s="235" t="s">
        <v>148</v>
      </c>
      <c r="F117" s="236" t="s">
        <v>592</v>
      </c>
      <c r="I117" s="267"/>
      <c r="L117" s="116"/>
      <c r="M117" s="237"/>
      <c r="T117" s="138"/>
      <c r="AT117" s="104" t="s">
        <v>148</v>
      </c>
      <c r="AU117" s="104" t="s">
        <v>78</v>
      </c>
    </row>
    <row r="118" spans="2:65" s="117" customFormat="1" ht="16.5" customHeight="1">
      <c r="B118" s="116"/>
      <c r="C118" s="223" t="s">
        <v>225</v>
      </c>
      <c r="D118" s="223" t="s">
        <v>141</v>
      </c>
      <c r="E118" s="224" t="s">
        <v>593</v>
      </c>
      <c r="F118" s="225" t="s">
        <v>594</v>
      </c>
      <c r="G118" s="226" t="s">
        <v>318</v>
      </c>
      <c r="H118" s="227">
        <v>1</v>
      </c>
      <c r="I118" s="99"/>
      <c r="J118" s="228">
        <f>ROUND(I118*H118,2)</f>
        <v>0</v>
      </c>
      <c r="K118" s="225" t="s">
        <v>145</v>
      </c>
      <c r="L118" s="116"/>
      <c r="M118" s="229" t="s">
        <v>3</v>
      </c>
      <c r="N118" s="230" t="s">
        <v>39</v>
      </c>
      <c r="O118" s="231">
        <v>8.3000000000000004E-2</v>
      </c>
      <c r="P118" s="231">
        <f>O118*H118</f>
        <v>8.3000000000000004E-2</v>
      </c>
      <c r="Q118" s="231">
        <v>0</v>
      </c>
      <c r="R118" s="231">
        <f>Q118*H118</f>
        <v>0</v>
      </c>
      <c r="S118" s="231">
        <v>5.11E-3</v>
      </c>
      <c r="T118" s="232">
        <f>S118*H118</f>
        <v>5.11E-3</v>
      </c>
      <c r="AR118" s="233" t="s">
        <v>239</v>
      </c>
      <c r="AT118" s="233" t="s">
        <v>141</v>
      </c>
      <c r="AU118" s="233" t="s">
        <v>78</v>
      </c>
      <c r="AY118" s="104" t="s">
        <v>138</v>
      </c>
      <c r="BE118" s="234">
        <f>IF(N118="základní",J118,0)</f>
        <v>0</v>
      </c>
      <c r="BF118" s="234">
        <f>IF(N118="snížená",J118,0)</f>
        <v>0</v>
      </c>
      <c r="BG118" s="234">
        <f>IF(N118="zákl. přenesená",J118,0)</f>
        <v>0</v>
      </c>
      <c r="BH118" s="234">
        <f>IF(N118="sníž. přenesená",J118,0)</f>
        <v>0</v>
      </c>
      <c r="BI118" s="234">
        <f>IF(N118="nulová",J118,0)</f>
        <v>0</v>
      </c>
      <c r="BJ118" s="104" t="s">
        <v>76</v>
      </c>
      <c r="BK118" s="234">
        <f>ROUND(I118*H118,2)</f>
        <v>0</v>
      </c>
      <c r="BL118" s="104" t="s">
        <v>239</v>
      </c>
      <c r="BM118" s="233" t="s">
        <v>595</v>
      </c>
    </row>
    <row r="119" spans="2:65" s="117" customFormat="1">
      <c r="B119" s="116"/>
      <c r="D119" s="235" t="s">
        <v>148</v>
      </c>
      <c r="F119" s="236" t="s">
        <v>596</v>
      </c>
      <c r="I119" s="267"/>
      <c r="L119" s="116"/>
      <c r="M119" s="237"/>
      <c r="T119" s="138"/>
      <c r="AT119" s="104" t="s">
        <v>148</v>
      </c>
      <c r="AU119" s="104" t="s">
        <v>78</v>
      </c>
    </row>
    <row r="120" spans="2:65" s="117" customFormat="1" ht="16.5" customHeight="1">
      <c r="B120" s="116"/>
      <c r="C120" s="223" t="s">
        <v>230</v>
      </c>
      <c r="D120" s="223" t="s">
        <v>141</v>
      </c>
      <c r="E120" s="224" t="s">
        <v>597</v>
      </c>
      <c r="F120" s="225" t="s">
        <v>598</v>
      </c>
      <c r="G120" s="226" t="s">
        <v>318</v>
      </c>
      <c r="H120" s="227">
        <v>3</v>
      </c>
      <c r="I120" s="99"/>
      <c r="J120" s="228">
        <f>ROUND(I120*H120,2)</f>
        <v>0</v>
      </c>
      <c r="K120" s="225" t="s">
        <v>145</v>
      </c>
      <c r="L120" s="116"/>
      <c r="M120" s="229" t="s">
        <v>3</v>
      </c>
      <c r="N120" s="230" t="s">
        <v>39</v>
      </c>
      <c r="O120" s="231">
        <v>0.183</v>
      </c>
      <c r="P120" s="231">
        <f>O120*H120</f>
        <v>0.54899999999999993</v>
      </c>
      <c r="Q120" s="231">
        <v>5.9999999999999995E-4</v>
      </c>
      <c r="R120" s="231">
        <f>Q120*H120</f>
        <v>1.8E-3</v>
      </c>
      <c r="S120" s="231">
        <v>0</v>
      </c>
      <c r="T120" s="232">
        <f>S120*H120</f>
        <v>0</v>
      </c>
      <c r="AR120" s="233" t="s">
        <v>239</v>
      </c>
      <c r="AT120" s="233" t="s">
        <v>141</v>
      </c>
      <c r="AU120" s="233" t="s">
        <v>78</v>
      </c>
      <c r="AY120" s="104" t="s">
        <v>138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04" t="s">
        <v>76</v>
      </c>
      <c r="BK120" s="234">
        <f>ROUND(I120*H120,2)</f>
        <v>0</v>
      </c>
      <c r="BL120" s="104" t="s">
        <v>239</v>
      </c>
      <c r="BM120" s="233" t="s">
        <v>599</v>
      </c>
    </row>
    <row r="121" spans="2:65" s="117" customFormat="1">
      <c r="B121" s="116"/>
      <c r="D121" s="235" t="s">
        <v>148</v>
      </c>
      <c r="F121" s="236" t="s">
        <v>600</v>
      </c>
      <c r="I121" s="267"/>
      <c r="L121" s="116"/>
      <c r="M121" s="237"/>
      <c r="T121" s="138"/>
      <c r="AT121" s="104" t="s">
        <v>148</v>
      </c>
      <c r="AU121" s="104" t="s">
        <v>78</v>
      </c>
    </row>
    <row r="122" spans="2:65" s="117" customFormat="1" ht="16.5" customHeight="1">
      <c r="B122" s="116"/>
      <c r="C122" s="223" t="s">
        <v>239</v>
      </c>
      <c r="D122" s="223" t="s">
        <v>141</v>
      </c>
      <c r="E122" s="224" t="s">
        <v>601</v>
      </c>
      <c r="F122" s="225" t="s">
        <v>602</v>
      </c>
      <c r="G122" s="226" t="s">
        <v>318</v>
      </c>
      <c r="H122" s="227">
        <v>2</v>
      </c>
      <c r="I122" s="99"/>
      <c r="J122" s="228">
        <f>ROUND(I122*H122,2)</f>
        <v>0</v>
      </c>
      <c r="K122" s="225" t="s">
        <v>145</v>
      </c>
      <c r="L122" s="116"/>
      <c r="M122" s="229" t="s">
        <v>3</v>
      </c>
      <c r="N122" s="230" t="s">
        <v>39</v>
      </c>
      <c r="O122" s="231">
        <v>0.20399999999999999</v>
      </c>
      <c r="P122" s="231">
        <f>O122*H122</f>
        <v>0.40799999999999997</v>
      </c>
      <c r="Q122" s="231">
        <v>7.5000000000000002E-4</v>
      </c>
      <c r="R122" s="231">
        <f>Q122*H122</f>
        <v>1.5E-3</v>
      </c>
      <c r="S122" s="231">
        <v>0</v>
      </c>
      <c r="T122" s="232">
        <f>S122*H122</f>
        <v>0</v>
      </c>
      <c r="AR122" s="233" t="s">
        <v>239</v>
      </c>
      <c r="AT122" s="233" t="s">
        <v>141</v>
      </c>
      <c r="AU122" s="233" t="s">
        <v>78</v>
      </c>
      <c r="AY122" s="104" t="s">
        <v>138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04" t="s">
        <v>76</v>
      </c>
      <c r="BK122" s="234">
        <f>ROUND(I122*H122,2)</f>
        <v>0</v>
      </c>
      <c r="BL122" s="104" t="s">
        <v>239</v>
      </c>
      <c r="BM122" s="233" t="s">
        <v>603</v>
      </c>
    </row>
    <row r="123" spans="2:65" s="117" customFormat="1">
      <c r="B123" s="116"/>
      <c r="D123" s="235" t="s">
        <v>148</v>
      </c>
      <c r="F123" s="236" t="s">
        <v>604</v>
      </c>
      <c r="I123" s="267"/>
      <c r="L123" s="116"/>
      <c r="M123" s="237"/>
      <c r="T123" s="138"/>
      <c r="AT123" s="104" t="s">
        <v>148</v>
      </c>
      <c r="AU123" s="104" t="s">
        <v>78</v>
      </c>
    </row>
    <row r="124" spans="2:65" s="117" customFormat="1" ht="24.15" customHeight="1">
      <c r="B124" s="116"/>
      <c r="C124" s="223" t="s">
        <v>245</v>
      </c>
      <c r="D124" s="223" t="s">
        <v>141</v>
      </c>
      <c r="E124" s="224" t="s">
        <v>605</v>
      </c>
      <c r="F124" s="225" t="s">
        <v>606</v>
      </c>
      <c r="G124" s="226" t="s">
        <v>282</v>
      </c>
      <c r="H124" s="227">
        <v>42</v>
      </c>
      <c r="I124" s="99"/>
      <c r="J124" s="228">
        <f>ROUND(I124*H124,2)</f>
        <v>0</v>
      </c>
      <c r="K124" s="225" t="s">
        <v>145</v>
      </c>
      <c r="L124" s="116"/>
      <c r="M124" s="229" t="s">
        <v>3</v>
      </c>
      <c r="N124" s="230" t="s">
        <v>39</v>
      </c>
      <c r="O124" s="231">
        <v>6.7000000000000004E-2</v>
      </c>
      <c r="P124" s="231">
        <f>O124*H124</f>
        <v>2.8140000000000001</v>
      </c>
      <c r="Q124" s="231">
        <v>2.0000000000000002E-5</v>
      </c>
      <c r="R124" s="231">
        <f>Q124*H124</f>
        <v>8.4000000000000003E-4</v>
      </c>
      <c r="S124" s="231">
        <v>0</v>
      </c>
      <c r="T124" s="232">
        <f>S124*H124</f>
        <v>0</v>
      </c>
      <c r="AR124" s="233" t="s">
        <v>239</v>
      </c>
      <c r="AT124" s="233" t="s">
        <v>141</v>
      </c>
      <c r="AU124" s="233" t="s">
        <v>78</v>
      </c>
      <c r="AY124" s="104" t="s">
        <v>138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04" t="s">
        <v>76</v>
      </c>
      <c r="BK124" s="234">
        <f>ROUND(I124*H124,2)</f>
        <v>0</v>
      </c>
      <c r="BL124" s="104" t="s">
        <v>239</v>
      </c>
      <c r="BM124" s="233" t="s">
        <v>607</v>
      </c>
    </row>
    <row r="125" spans="2:65" s="117" customFormat="1">
      <c r="B125" s="116"/>
      <c r="D125" s="235" t="s">
        <v>148</v>
      </c>
      <c r="F125" s="236" t="s">
        <v>608</v>
      </c>
      <c r="I125" s="267"/>
      <c r="L125" s="116"/>
      <c r="M125" s="237"/>
      <c r="T125" s="138"/>
      <c r="AT125" s="104" t="s">
        <v>148</v>
      </c>
      <c r="AU125" s="104" t="s">
        <v>78</v>
      </c>
    </row>
    <row r="126" spans="2:65" s="117" customFormat="1" ht="24.15" customHeight="1">
      <c r="B126" s="116"/>
      <c r="C126" s="223" t="s">
        <v>251</v>
      </c>
      <c r="D126" s="223" t="s">
        <v>141</v>
      </c>
      <c r="E126" s="224" t="s">
        <v>609</v>
      </c>
      <c r="F126" s="225" t="s">
        <v>610</v>
      </c>
      <c r="G126" s="226" t="s">
        <v>200</v>
      </c>
      <c r="H126" s="227">
        <v>6.5000000000000002E-2</v>
      </c>
      <c r="I126" s="99"/>
      <c r="J126" s="228">
        <f>ROUND(I126*H126,2)</f>
        <v>0</v>
      </c>
      <c r="K126" s="225" t="s">
        <v>145</v>
      </c>
      <c r="L126" s="116"/>
      <c r="M126" s="229" t="s">
        <v>3</v>
      </c>
      <c r="N126" s="230" t="s">
        <v>39</v>
      </c>
      <c r="O126" s="231">
        <v>4.3019999999999996</v>
      </c>
      <c r="P126" s="231">
        <f>O126*H126</f>
        <v>0.27962999999999999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AR126" s="233" t="s">
        <v>239</v>
      </c>
      <c r="AT126" s="233" t="s">
        <v>141</v>
      </c>
      <c r="AU126" s="233" t="s">
        <v>78</v>
      </c>
      <c r="AY126" s="104" t="s">
        <v>138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04" t="s">
        <v>76</v>
      </c>
      <c r="BK126" s="234">
        <f>ROUND(I126*H126,2)</f>
        <v>0</v>
      </c>
      <c r="BL126" s="104" t="s">
        <v>239</v>
      </c>
      <c r="BM126" s="233" t="s">
        <v>611</v>
      </c>
    </row>
    <row r="127" spans="2:65" s="117" customFormat="1">
      <c r="B127" s="116"/>
      <c r="D127" s="235" t="s">
        <v>148</v>
      </c>
      <c r="F127" s="236" t="s">
        <v>612</v>
      </c>
      <c r="L127" s="116"/>
      <c r="M127" s="271"/>
      <c r="N127" s="272"/>
      <c r="O127" s="272"/>
      <c r="P127" s="272"/>
      <c r="Q127" s="272"/>
      <c r="R127" s="272"/>
      <c r="S127" s="272"/>
      <c r="T127" s="273"/>
      <c r="AT127" s="104" t="s">
        <v>148</v>
      </c>
      <c r="AU127" s="104" t="s">
        <v>78</v>
      </c>
    </row>
    <row r="128" spans="2:65" s="117" customFormat="1" ht="6.9" customHeight="1">
      <c r="B128" s="126"/>
      <c r="C128" s="127"/>
      <c r="D128" s="127"/>
      <c r="E128" s="127"/>
      <c r="F128" s="127"/>
      <c r="G128" s="127"/>
      <c r="H128" s="127"/>
      <c r="I128" s="127"/>
      <c r="J128" s="127"/>
      <c r="K128" s="127"/>
      <c r="L128" s="116"/>
    </row>
  </sheetData>
  <sheetProtection password="CA50" sheet="1" objects="1" scenarios="1"/>
  <autoFilter ref="C84:K12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2" r:id="rId2"/>
    <hyperlink ref="F94" r:id="rId3"/>
    <hyperlink ref="F97" r:id="rId4"/>
    <hyperlink ref="F101" r:id="rId5"/>
    <hyperlink ref="F103" r:id="rId6"/>
    <hyperlink ref="F105" r:id="rId7"/>
    <hyperlink ref="F107" r:id="rId8"/>
    <hyperlink ref="F109" r:id="rId9"/>
    <hyperlink ref="F111" r:id="rId10"/>
    <hyperlink ref="F113" r:id="rId11"/>
    <hyperlink ref="F115" r:id="rId12"/>
    <hyperlink ref="F117" r:id="rId13"/>
    <hyperlink ref="F119" r:id="rId14"/>
    <hyperlink ref="F121" r:id="rId15"/>
    <hyperlink ref="F123" r:id="rId16"/>
    <hyperlink ref="F125" r:id="rId17"/>
    <hyperlink ref="F127" r:id="rId1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10"/>
  <sheetViews>
    <sheetView showGridLines="0" workbookViewId="0">
      <selection activeCell="C2" sqref="C2"/>
    </sheetView>
  </sheetViews>
  <sheetFormatPr defaultRowHeight="10.199999999999999"/>
  <cols>
    <col min="1" max="1" width="8.28515625" style="103" customWidth="1"/>
    <col min="2" max="2" width="1.140625" style="103" customWidth="1"/>
    <col min="3" max="3" width="4.140625" style="103" customWidth="1"/>
    <col min="4" max="4" width="4.28515625" style="103" customWidth="1"/>
    <col min="5" max="5" width="17.140625" style="103" customWidth="1"/>
    <col min="6" max="6" width="100.85546875" style="103" customWidth="1"/>
    <col min="7" max="7" width="7.42578125" style="103" customWidth="1"/>
    <col min="8" max="8" width="14" style="103" customWidth="1"/>
    <col min="9" max="9" width="15.85546875" style="103" customWidth="1"/>
    <col min="10" max="11" width="22.28515625" style="103" customWidth="1"/>
    <col min="12" max="12" width="9.28515625" style="103" customWidth="1"/>
    <col min="13" max="13" width="10.85546875" style="103" hidden="1" customWidth="1"/>
    <col min="14" max="14" width="9.28515625" style="103" hidden="1"/>
    <col min="15" max="20" width="14.140625" style="103" hidden="1" customWidth="1"/>
    <col min="21" max="21" width="16.28515625" style="103" hidden="1" customWidth="1"/>
    <col min="22" max="22" width="12.28515625" style="103" customWidth="1"/>
    <col min="23" max="23" width="16.28515625" style="103" customWidth="1"/>
    <col min="24" max="24" width="12.28515625" style="103" customWidth="1"/>
    <col min="25" max="25" width="15" style="103" customWidth="1"/>
    <col min="26" max="26" width="11" style="103" customWidth="1"/>
    <col min="27" max="27" width="15" style="103" customWidth="1"/>
    <col min="28" max="28" width="16.28515625" style="103" customWidth="1"/>
    <col min="29" max="29" width="11" style="103" customWidth="1"/>
    <col min="30" max="30" width="15" style="103" customWidth="1"/>
    <col min="31" max="31" width="16.28515625" style="103" customWidth="1"/>
    <col min="32" max="43" width="9.140625" style="103"/>
    <col min="44" max="65" width="9.28515625" style="103" hidden="1"/>
    <col min="66" max="16384" width="9.140625" style="103"/>
  </cols>
  <sheetData>
    <row r="2" spans="2:46" ht="36.9" customHeight="1">
      <c r="L2" s="310" t="s">
        <v>6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04" t="s">
        <v>87</v>
      </c>
    </row>
    <row r="3" spans="2:46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78</v>
      </c>
    </row>
    <row r="4" spans="2:46" ht="24.9" customHeight="1">
      <c r="B4" s="107"/>
      <c r="D4" s="108" t="s">
        <v>104</v>
      </c>
      <c r="L4" s="107"/>
      <c r="M4" s="172" t="s">
        <v>11</v>
      </c>
      <c r="AT4" s="104" t="s">
        <v>4</v>
      </c>
    </row>
    <row r="5" spans="2:46" ht="6.9" customHeight="1">
      <c r="B5" s="107"/>
      <c r="L5" s="107"/>
    </row>
    <row r="6" spans="2:46" ht="12" customHeight="1">
      <c r="B6" s="107"/>
      <c r="D6" s="113" t="s">
        <v>15</v>
      </c>
      <c r="L6" s="107"/>
    </row>
    <row r="7" spans="2:46" ht="16.5" customHeight="1">
      <c r="B7" s="107"/>
      <c r="E7" s="318" t="str">
        <f>'Rekapitulace stavby'!K6</f>
        <v>VŠE 3.np, Centrum pro konzultace</v>
      </c>
      <c r="F7" s="319"/>
      <c r="G7" s="319"/>
      <c r="H7" s="319"/>
      <c r="L7" s="107"/>
    </row>
    <row r="8" spans="2:46" s="117" customFormat="1" ht="12" customHeight="1">
      <c r="B8" s="116"/>
      <c r="D8" s="113" t="s">
        <v>105</v>
      </c>
      <c r="L8" s="116"/>
    </row>
    <row r="9" spans="2:46" s="117" customFormat="1" ht="16.5" customHeight="1">
      <c r="B9" s="116"/>
      <c r="E9" s="278" t="s">
        <v>613</v>
      </c>
      <c r="F9" s="317"/>
      <c r="G9" s="317"/>
      <c r="H9" s="317"/>
      <c r="L9" s="116"/>
    </row>
    <row r="10" spans="2:46" s="117" customFormat="1">
      <c r="B10" s="116"/>
      <c r="L10" s="116"/>
    </row>
    <row r="11" spans="2:46" s="117" customFormat="1" ht="12" customHeight="1">
      <c r="B11" s="116"/>
      <c r="D11" s="113" t="s">
        <v>17</v>
      </c>
      <c r="F11" s="114" t="s">
        <v>3</v>
      </c>
      <c r="I11" s="113" t="s">
        <v>18</v>
      </c>
      <c r="J11" s="114" t="s">
        <v>3</v>
      </c>
      <c r="L11" s="116"/>
    </row>
    <row r="12" spans="2:46" s="117" customFormat="1" ht="12" customHeight="1">
      <c r="B12" s="116"/>
      <c r="D12" s="113" t="s">
        <v>19</v>
      </c>
      <c r="F12" s="114" t="s">
        <v>20</v>
      </c>
      <c r="I12" s="113" t="s">
        <v>21</v>
      </c>
      <c r="J12" s="266" t="str">
        <f>'Rekapitulace stavby'!AN8</f>
        <v>27. 12. 2024</v>
      </c>
      <c r="L12" s="116"/>
    </row>
    <row r="13" spans="2:46" s="117" customFormat="1" ht="10.8" customHeight="1">
      <c r="B13" s="116"/>
      <c r="L13" s="116"/>
    </row>
    <row r="14" spans="2:46" s="117" customFormat="1" ht="12" customHeight="1">
      <c r="B14" s="116"/>
      <c r="D14" s="113" t="s">
        <v>23</v>
      </c>
      <c r="I14" s="113" t="s">
        <v>24</v>
      </c>
      <c r="J14" s="114" t="str">
        <f>IF('Rekapitulace stavby'!AN10="","",'Rekapitulace stavby'!AN10)</f>
        <v/>
      </c>
      <c r="L14" s="116"/>
    </row>
    <row r="15" spans="2:46" s="117" customFormat="1" ht="18" customHeight="1">
      <c r="B15" s="116"/>
      <c r="E15" s="114" t="str">
        <f>IF('Rekapitulace stavby'!E11="","",'Rekapitulace stavby'!E11)</f>
        <v xml:space="preserve"> </v>
      </c>
      <c r="I15" s="113" t="s">
        <v>26</v>
      </c>
      <c r="J15" s="114" t="str">
        <f>IF('Rekapitulace stavby'!AN11="","",'Rekapitulace stavby'!AN11)</f>
        <v/>
      </c>
      <c r="L15" s="116"/>
    </row>
    <row r="16" spans="2:46" s="117" customFormat="1" ht="6.9" customHeight="1">
      <c r="B16" s="116"/>
      <c r="L16" s="116"/>
    </row>
    <row r="17" spans="2:12" s="117" customFormat="1" ht="12" customHeight="1">
      <c r="B17" s="116"/>
      <c r="D17" s="113" t="s">
        <v>1280</v>
      </c>
      <c r="I17" s="113" t="s">
        <v>24</v>
      </c>
      <c r="J17" s="171" t="str">
        <f>'Rekapitulace stavby'!AN13</f>
        <v>Vyplň údaj</v>
      </c>
      <c r="L17" s="116"/>
    </row>
    <row r="18" spans="2:12" s="117" customFormat="1" ht="18" customHeight="1">
      <c r="B18" s="116"/>
      <c r="E18" s="306" t="str">
        <f>'Rekapitulace stavby'!E14</f>
        <v xml:space="preserve"> Vyplň údaj</v>
      </c>
      <c r="F18" s="306"/>
      <c r="G18" s="306"/>
      <c r="H18" s="306"/>
      <c r="I18" s="113" t="s">
        <v>26</v>
      </c>
      <c r="J18" s="171" t="str">
        <f>'Rekapitulace stavby'!AN14</f>
        <v>Vyplň údaj</v>
      </c>
      <c r="L18" s="116"/>
    </row>
    <row r="19" spans="2:12" s="117" customFormat="1" ht="6.9" customHeight="1">
      <c r="B19" s="116"/>
      <c r="L19" s="116"/>
    </row>
    <row r="20" spans="2:12" s="117" customFormat="1" ht="12" customHeight="1">
      <c r="B20" s="116"/>
      <c r="D20" s="113" t="s">
        <v>28</v>
      </c>
      <c r="I20" s="113" t="s">
        <v>24</v>
      </c>
      <c r="J20" s="114" t="str">
        <f>IF('Rekapitulace stavby'!AN16="","",'Rekapitulace stavby'!AN16)</f>
        <v/>
      </c>
      <c r="L20" s="116"/>
    </row>
    <row r="21" spans="2:12" s="117" customFormat="1" ht="18" customHeight="1">
      <c r="B21" s="116"/>
      <c r="E21" s="114" t="str">
        <f>IF('Rekapitulace stavby'!E17="","",'Rekapitulace stavby'!E17)</f>
        <v xml:space="preserve"> </v>
      </c>
      <c r="I21" s="113" t="s">
        <v>26</v>
      </c>
      <c r="J21" s="114" t="str">
        <f>IF('Rekapitulace stavby'!AN17="","",'Rekapitulace stavby'!AN17)</f>
        <v/>
      </c>
      <c r="L21" s="116"/>
    </row>
    <row r="22" spans="2:12" s="117" customFormat="1" ht="6.9" customHeight="1">
      <c r="B22" s="116"/>
      <c r="L22" s="116"/>
    </row>
    <row r="23" spans="2:12" s="117" customFormat="1" ht="12" customHeight="1">
      <c r="B23" s="116"/>
      <c r="D23" s="113" t="s">
        <v>30</v>
      </c>
      <c r="I23" s="113" t="s">
        <v>24</v>
      </c>
      <c r="J23" s="114" t="s">
        <v>3</v>
      </c>
      <c r="L23" s="116"/>
    </row>
    <row r="24" spans="2:12" s="117" customFormat="1" ht="18" customHeight="1">
      <c r="B24" s="116"/>
      <c r="E24" s="114" t="s">
        <v>31</v>
      </c>
      <c r="I24" s="113" t="s">
        <v>26</v>
      </c>
      <c r="J24" s="114" t="s">
        <v>3</v>
      </c>
      <c r="L24" s="116"/>
    </row>
    <row r="25" spans="2:12" s="117" customFormat="1" ht="6.9" customHeight="1">
      <c r="B25" s="116"/>
      <c r="L25" s="116"/>
    </row>
    <row r="26" spans="2:12" s="117" customFormat="1" ht="12" customHeight="1">
      <c r="B26" s="116"/>
      <c r="D26" s="113" t="s">
        <v>32</v>
      </c>
      <c r="L26" s="116"/>
    </row>
    <row r="27" spans="2:12" s="174" customFormat="1" ht="54" customHeight="1">
      <c r="B27" s="173"/>
      <c r="E27" s="316" t="s">
        <v>33</v>
      </c>
      <c r="F27" s="316"/>
      <c r="G27" s="316"/>
      <c r="H27" s="316"/>
      <c r="L27" s="173"/>
    </row>
    <row r="28" spans="2:12" s="117" customFormat="1" ht="6.9" customHeight="1">
      <c r="B28" s="116"/>
      <c r="L28" s="116"/>
    </row>
    <row r="29" spans="2:12" s="117" customFormat="1" ht="6.9" customHeight="1">
      <c r="B29" s="116"/>
      <c r="D29" s="136"/>
      <c r="E29" s="136"/>
      <c r="F29" s="136"/>
      <c r="G29" s="136"/>
      <c r="H29" s="136"/>
      <c r="I29" s="136"/>
      <c r="J29" s="136"/>
      <c r="K29" s="136"/>
      <c r="L29" s="116"/>
    </row>
    <row r="30" spans="2:12" s="117" customFormat="1" ht="25.35" customHeight="1">
      <c r="B30" s="116"/>
      <c r="D30" s="175" t="s">
        <v>34</v>
      </c>
      <c r="J30" s="176">
        <f>ROUND(J86, 2)</f>
        <v>0</v>
      </c>
      <c r="L30" s="116"/>
    </row>
    <row r="31" spans="2:12" s="117" customFormat="1" ht="6.9" customHeight="1">
      <c r="B31" s="116"/>
      <c r="D31" s="136"/>
      <c r="E31" s="136"/>
      <c r="F31" s="136"/>
      <c r="G31" s="136"/>
      <c r="H31" s="136"/>
      <c r="I31" s="136"/>
      <c r="J31" s="136"/>
      <c r="K31" s="136"/>
      <c r="L31" s="116"/>
    </row>
    <row r="32" spans="2:12" s="117" customFormat="1" ht="14.4" customHeight="1">
      <c r="B32" s="116"/>
      <c r="F32" s="177" t="s">
        <v>36</v>
      </c>
      <c r="I32" s="177" t="s">
        <v>35</v>
      </c>
      <c r="J32" s="177" t="s">
        <v>37</v>
      </c>
      <c r="L32" s="116"/>
    </row>
    <row r="33" spans="2:12" s="117" customFormat="1" ht="14.4" customHeight="1">
      <c r="B33" s="116"/>
      <c r="D33" s="178" t="s">
        <v>38</v>
      </c>
      <c r="E33" s="113" t="s">
        <v>39</v>
      </c>
      <c r="F33" s="179">
        <f>ROUND((SUM(BE86:BE109)),  2)</f>
        <v>0</v>
      </c>
      <c r="I33" s="180">
        <v>0.21</v>
      </c>
      <c r="J33" s="179">
        <f>ROUND(((SUM(BE86:BE109))*I33),  2)</f>
        <v>0</v>
      </c>
      <c r="L33" s="116"/>
    </row>
    <row r="34" spans="2:12" s="117" customFormat="1" ht="14.4" customHeight="1">
      <c r="B34" s="116"/>
      <c r="E34" s="113" t="s">
        <v>40</v>
      </c>
      <c r="F34" s="179">
        <f>ROUND((SUM(BF86:BF109)),  2)</f>
        <v>0</v>
      </c>
      <c r="I34" s="180">
        <v>0.12</v>
      </c>
      <c r="J34" s="179">
        <f>ROUND(((SUM(BF86:BF109))*I34),  2)</f>
        <v>0</v>
      </c>
      <c r="L34" s="116"/>
    </row>
    <row r="35" spans="2:12" s="117" customFormat="1" ht="14.4" hidden="1" customHeight="1">
      <c r="B35" s="116"/>
      <c r="E35" s="113" t="s">
        <v>41</v>
      </c>
      <c r="F35" s="179">
        <f>ROUND((SUM(BG86:BG109)),  2)</f>
        <v>0</v>
      </c>
      <c r="I35" s="180">
        <v>0.21</v>
      </c>
      <c r="J35" s="179">
        <f>0</f>
        <v>0</v>
      </c>
      <c r="L35" s="116"/>
    </row>
    <row r="36" spans="2:12" s="117" customFormat="1" ht="14.4" hidden="1" customHeight="1">
      <c r="B36" s="116"/>
      <c r="E36" s="113" t="s">
        <v>42</v>
      </c>
      <c r="F36" s="179">
        <f>ROUND((SUM(BH86:BH109)),  2)</f>
        <v>0</v>
      </c>
      <c r="I36" s="180">
        <v>0.12</v>
      </c>
      <c r="J36" s="179">
        <f>0</f>
        <v>0</v>
      </c>
      <c r="L36" s="116"/>
    </row>
    <row r="37" spans="2:12" s="117" customFormat="1" ht="14.4" hidden="1" customHeight="1">
      <c r="B37" s="116"/>
      <c r="E37" s="113" t="s">
        <v>43</v>
      </c>
      <c r="F37" s="179">
        <f>ROUND((SUM(BI86:BI109)),  2)</f>
        <v>0</v>
      </c>
      <c r="I37" s="180">
        <v>0</v>
      </c>
      <c r="J37" s="179">
        <f>0</f>
        <v>0</v>
      </c>
      <c r="L37" s="116"/>
    </row>
    <row r="38" spans="2:12" s="117" customFormat="1" ht="6.9" customHeight="1">
      <c r="B38" s="116"/>
      <c r="L38" s="116"/>
    </row>
    <row r="39" spans="2:12" s="117" customFormat="1" ht="25.35" customHeight="1">
      <c r="B39" s="116"/>
      <c r="C39" s="181"/>
      <c r="D39" s="182" t="s">
        <v>44</v>
      </c>
      <c r="E39" s="139"/>
      <c r="F39" s="139"/>
      <c r="G39" s="183" t="s">
        <v>45</v>
      </c>
      <c r="H39" s="184" t="s">
        <v>46</v>
      </c>
      <c r="I39" s="139"/>
      <c r="J39" s="185">
        <f>SUM(J30:J37)</f>
        <v>0</v>
      </c>
      <c r="K39" s="186"/>
      <c r="L39" s="116"/>
    </row>
    <row r="40" spans="2:12" s="117" customFormat="1" ht="14.4" customHeight="1"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16"/>
    </row>
    <row r="44" spans="2:12" s="117" customFormat="1" ht="6.9" customHeight="1"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16"/>
    </row>
    <row r="45" spans="2:12" s="117" customFormat="1" ht="24.9" customHeight="1">
      <c r="B45" s="116"/>
      <c r="C45" s="108" t="s">
        <v>107</v>
      </c>
      <c r="L45" s="116"/>
    </row>
    <row r="46" spans="2:12" s="117" customFormat="1" ht="6.9" customHeight="1">
      <c r="B46" s="116"/>
      <c r="L46" s="116"/>
    </row>
    <row r="47" spans="2:12" s="117" customFormat="1" ht="12" customHeight="1">
      <c r="B47" s="116"/>
      <c r="C47" s="113" t="s">
        <v>15</v>
      </c>
      <c r="L47" s="116"/>
    </row>
    <row r="48" spans="2:12" s="117" customFormat="1" ht="16.5" customHeight="1">
      <c r="B48" s="116"/>
      <c r="E48" s="318" t="str">
        <f>E7</f>
        <v>VŠE 3.np, Centrum pro konzultace</v>
      </c>
      <c r="F48" s="319"/>
      <c r="G48" s="319"/>
      <c r="H48" s="319"/>
      <c r="L48" s="116"/>
    </row>
    <row r="49" spans="2:47" s="117" customFormat="1" ht="12" customHeight="1">
      <c r="B49" s="116"/>
      <c r="C49" s="113" t="s">
        <v>105</v>
      </c>
      <c r="L49" s="116"/>
    </row>
    <row r="50" spans="2:47" s="117" customFormat="1" ht="16.5" customHeight="1">
      <c r="B50" s="116"/>
      <c r="E50" s="278" t="str">
        <f>E9</f>
        <v>03 - VZT</v>
      </c>
      <c r="F50" s="317"/>
      <c r="G50" s="317"/>
      <c r="H50" s="317"/>
      <c r="L50" s="116"/>
    </row>
    <row r="51" spans="2:47" s="117" customFormat="1" ht="6.9" customHeight="1">
      <c r="B51" s="116"/>
      <c r="L51" s="116"/>
    </row>
    <row r="52" spans="2:47" s="117" customFormat="1" ht="12" customHeight="1">
      <c r="B52" s="116"/>
      <c r="C52" s="113" t="s">
        <v>19</v>
      </c>
      <c r="F52" s="114" t="str">
        <f>F12</f>
        <v>Praha</v>
      </c>
      <c r="I52" s="113" t="s">
        <v>21</v>
      </c>
      <c r="J52" s="187" t="str">
        <f>IF(J12="","",J12)</f>
        <v>27. 12. 2024</v>
      </c>
      <c r="L52" s="116"/>
    </row>
    <row r="53" spans="2:47" s="117" customFormat="1" ht="6.9" customHeight="1">
      <c r="B53" s="116"/>
      <c r="L53" s="116"/>
    </row>
    <row r="54" spans="2:47" s="117" customFormat="1" ht="15.15" customHeight="1">
      <c r="B54" s="116"/>
      <c r="C54" s="113" t="s">
        <v>23</v>
      </c>
      <c r="F54" s="114" t="str">
        <f>E15</f>
        <v xml:space="preserve"> </v>
      </c>
      <c r="I54" s="113" t="s">
        <v>28</v>
      </c>
      <c r="J54" s="188" t="str">
        <f>E21</f>
        <v xml:space="preserve"> </v>
      </c>
      <c r="L54" s="116"/>
    </row>
    <row r="55" spans="2:47" s="117" customFormat="1" ht="15.15" customHeight="1">
      <c r="B55" s="116"/>
      <c r="C55" s="113" t="s">
        <v>27</v>
      </c>
      <c r="F55" s="114" t="str">
        <f>IF(E18="","",E18)</f>
        <v xml:space="preserve"> Vyplň údaj</v>
      </c>
      <c r="I55" s="113" t="s">
        <v>30</v>
      </c>
      <c r="J55" s="188" t="str">
        <f>E24</f>
        <v>Ing. Milan Dušek</v>
      </c>
      <c r="L55" s="116"/>
    </row>
    <row r="56" spans="2:47" s="117" customFormat="1" ht="10.35" customHeight="1">
      <c r="B56" s="116"/>
      <c r="L56" s="116"/>
    </row>
    <row r="57" spans="2:47" s="117" customFormat="1" ht="29.25" customHeight="1">
      <c r="B57" s="116"/>
      <c r="C57" s="189" t="s">
        <v>108</v>
      </c>
      <c r="D57" s="181"/>
      <c r="E57" s="181"/>
      <c r="F57" s="181"/>
      <c r="G57" s="181"/>
      <c r="H57" s="181"/>
      <c r="I57" s="181"/>
      <c r="J57" s="190" t="s">
        <v>109</v>
      </c>
      <c r="K57" s="181"/>
      <c r="L57" s="116"/>
    </row>
    <row r="58" spans="2:47" s="117" customFormat="1" ht="10.35" customHeight="1">
      <c r="B58" s="116"/>
      <c r="L58" s="116"/>
    </row>
    <row r="59" spans="2:47" s="117" customFormat="1" ht="22.8" customHeight="1">
      <c r="B59" s="116"/>
      <c r="C59" s="191" t="s">
        <v>66</v>
      </c>
      <c r="J59" s="176">
        <f>J86</f>
        <v>0</v>
      </c>
      <c r="L59" s="116"/>
      <c r="AU59" s="104" t="s">
        <v>110</v>
      </c>
    </row>
    <row r="60" spans="2:47" s="193" customFormat="1" ht="24.9" customHeight="1">
      <c r="B60" s="192"/>
      <c r="D60" s="194" t="s">
        <v>111</v>
      </c>
      <c r="E60" s="195"/>
      <c r="F60" s="195"/>
      <c r="G60" s="195"/>
      <c r="H60" s="195"/>
      <c r="I60" s="195"/>
      <c r="J60" s="196">
        <f>J87</f>
        <v>0</v>
      </c>
      <c r="L60" s="192"/>
    </row>
    <row r="61" spans="2:47" s="198" customFormat="1" ht="19.95" customHeight="1">
      <c r="B61" s="197"/>
      <c r="D61" s="199" t="s">
        <v>113</v>
      </c>
      <c r="E61" s="200"/>
      <c r="F61" s="200"/>
      <c r="G61" s="200"/>
      <c r="H61" s="200"/>
      <c r="I61" s="200"/>
      <c r="J61" s="201">
        <f>J88</f>
        <v>0</v>
      </c>
      <c r="L61" s="197"/>
    </row>
    <row r="62" spans="2:47" s="193" customFormat="1" ht="24.9" customHeight="1">
      <c r="B62" s="192"/>
      <c r="D62" s="194" t="s">
        <v>116</v>
      </c>
      <c r="E62" s="195"/>
      <c r="F62" s="195"/>
      <c r="G62" s="195"/>
      <c r="H62" s="195"/>
      <c r="I62" s="195"/>
      <c r="J62" s="196">
        <f>J91</f>
        <v>0</v>
      </c>
      <c r="L62" s="192"/>
    </row>
    <row r="63" spans="2:47" s="198" customFormat="1" ht="19.95" customHeight="1">
      <c r="B63" s="197"/>
      <c r="D63" s="199" t="s">
        <v>117</v>
      </c>
      <c r="E63" s="200"/>
      <c r="F63" s="200"/>
      <c r="G63" s="200"/>
      <c r="H63" s="200"/>
      <c r="I63" s="200"/>
      <c r="J63" s="201">
        <f>J92</f>
        <v>0</v>
      </c>
      <c r="L63" s="197"/>
    </row>
    <row r="64" spans="2:47" s="198" customFormat="1" ht="19.95" customHeight="1">
      <c r="B64" s="197"/>
      <c r="D64" s="199" t="s">
        <v>614</v>
      </c>
      <c r="E64" s="200"/>
      <c r="F64" s="200"/>
      <c r="G64" s="200"/>
      <c r="H64" s="200"/>
      <c r="I64" s="200"/>
      <c r="J64" s="201">
        <f>J94</f>
        <v>0</v>
      </c>
      <c r="L64" s="197"/>
    </row>
    <row r="65" spans="2:12" s="198" customFormat="1" ht="19.95" customHeight="1">
      <c r="B65" s="197"/>
      <c r="D65" s="199" t="s">
        <v>615</v>
      </c>
      <c r="E65" s="200"/>
      <c r="F65" s="200"/>
      <c r="G65" s="200"/>
      <c r="H65" s="200"/>
      <c r="I65" s="200"/>
      <c r="J65" s="201">
        <f>J103</f>
        <v>0</v>
      </c>
      <c r="L65" s="197"/>
    </row>
    <row r="66" spans="2:12" s="193" customFormat="1" ht="24.9" customHeight="1">
      <c r="B66" s="192"/>
      <c r="D66" s="194" t="s">
        <v>616</v>
      </c>
      <c r="E66" s="195"/>
      <c r="F66" s="195"/>
      <c r="G66" s="195"/>
      <c r="H66" s="195"/>
      <c r="I66" s="195"/>
      <c r="J66" s="196">
        <f>J105</f>
        <v>0</v>
      </c>
      <c r="L66" s="192"/>
    </row>
    <row r="67" spans="2:12" s="117" customFormat="1" ht="21.75" customHeight="1">
      <c r="B67" s="116"/>
      <c r="L67" s="116"/>
    </row>
    <row r="68" spans="2:12" s="117" customFormat="1" ht="6.9" customHeight="1"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16"/>
    </row>
    <row r="72" spans="2:12" s="117" customFormat="1" ht="6.9" customHeight="1">
      <c r="B72" s="128"/>
      <c r="C72" s="129"/>
      <c r="D72" s="129"/>
      <c r="E72" s="129"/>
      <c r="F72" s="129"/>
      <c r="G72" s="129"/>
      <c r="H72" s="129"/>
      <c r="I72" s="129"/>
      <c r="J72" s="129"/>
      <c r="K72" s="129"/>
      <c r="L72" s="116"/>
    </row>
    <row r="73" spans="2:12" s="117" customFormat="1" ht="24.9" customHeight="1">
      <c r="B73" s="116"/>
      <c r="C73" s="108" t="s">
        <v>123</v>
      </c>
      <c r="L73" s="116"/>
    </row>
    <row r="74" spans="2:12" s="117" customFormat="1" ht="6.9" customHeight="1">
      <c r="B74" s="116"/>
      <c r="L74" s="116"/>
    </row>
    <row r="75" spans="2:12" s="117" customFormat="1" ht="12" customHeight="1">
      <c r="B75" s="116"/>
      <c r="C75" s="113" t="s">
        <v>15</v>
      </c>
      <c r="L75" s="116"/>
    </row>
    <row r="76" spans="2:12" s="117" customFormat="1" ht="16.5" customHeight="1">
      <c r="B76" s="116"/>
      <c r="E76" s="318" t="str">
        <f>E7</f>
        <v>VŠE 3.np, Centrum pro konzultace</v>
      </c>
      <c r="F76" s="319"/>
      <c r="G76" s="319"/>
      <c r="H76" s="319"/>
      <c r="L76" s="116"/>
    </row>
    <row r="77" spans="2:12" s="117" customFormat="1" ht="12" customHeight="1">
      <c r="B77" s="116"/>
      <c r="C77" s="113" t="s">
        <v>105</v>
      </c>
      <c r="L77" s="116"/>
    </row>
    <row r="78" spans="2:12" s="117" customFormat="1" ht="16.5" customHeight="1">
      <c r="B78" s="116"/>
      <c r="E78" s="278" t="str">
        <f>E9</f>
        <v>03 - VZT</v>
      </c>
      <c r="F78" s="317"/>
      <c r="G78" s="317"/>
      <c r="H78" s="317"/>
      <c r="L78" s="116"/>
    </row>
    <row r="79" spans="2:12" s="117" customFormat="1" ht="6.9" customHeight="1">
      <c r="B79" s="116"/>
      <c r="L79" s="116"/>
    </row>
    <row r="80" spans="2:12" s="117" customFormat="1" ht="12" customHeight="1">
      <c r="B80" s="116"/>
      <c r="C80" s="113" t="s">
        <v>19</v>
      </c>
      <c r="F80" s="114" t="str">
        <f>F12</f>
        <v>Praha</v>
      </c>
      <c r="I80" s="113" t="s">
        <v>21</v>
      </c>
      <c r="J80" s="187" t="str">
        <f>IF(J12="","",J12)</f>
        <v>27. 12. 2024</v>
      </c>
      <c r="L80" s="116"/>
    </row>
    <row r="81" spans="2:65" s="117" customFormat="1" ht="6.9" customHeight="1">
      <c r="B81" s="116"/>
      <c r="L81" s="116"/>
    </row>
    <row r="82" spans="2:65" s="117" customFormat="1" ht="15.15" customHeight="1">
      <c r="B82" s="116"/>
      <c r="C82" s="113" t="s">
        <v>23</v>
      </c>
      <c r="F82" s="114" t="str">
        <f>E15</f>
        <v xml:space="preserve"> </v>
      </c>
      <c r="I82" s="113" t="s">
        <v>28</v>
      </c>
      <c r="J82" s="188" t="str">
        <f>E21</f>
        <v xml:space="preserve"> </v>
      </c>
      <c r="L82" s="116"/>
    </row>
    <row r="83" spans="2:65" s="117" customFormat="1" ht="15.15" customHeight="1">
      <c r="B83" s="116"/>
      <c r="C83" s="113" t="s">
        <v>27</v>
      </c>
      <c r="F83" s="114" t="str">
        <f>IF(E18="","",E18)</f>
        <v xml:space="preserve"> Vyplň údaj</v>
      </c>
      <c r="I83" s="113" t="s">
        <v>30</v>
      </c>
      <c r="J83" s="188" t="str">
        <f>E24</f>
        <v>Ing. Milan Dušek</v>
      </c>
      <c r="L83" s="116"/>
    </row>
    <row r="84" spans="2:65" s="117" customFormat="1" ht="10.35" customHeight="1">
      <c r="B84" s="116"/>
      <c r="L84" s="116"/>
    </row>
    <row r="85" spans="2:65" s="206" customFormat="1" ht="29.25" customHeight="1">
      <c r="B85" s="202"/>
      <c r="C85" s="203" t="s">
        <v>124</v>
      </c>
      <c r="D85" s="204" t="s">
        <v>53</v>
      </c>
      <c r="E85" s="204" t="s">
        <v>49</v>
      </c>
      <c r="F85" s="204" t="s">
        <v>50</v>
      </c>
      <c r="G85" s="204" t="s">
        <v>125</v>
      </c>
      <c r="H85" s="204" t="s">
        <v>126</v>
      </c>
      <c r="I85" s="204" t="s">
        <v>127</v>
      </c>
      <c r="J85" s="204" t="s">
        <v>109</v>
      </c>
      <c r="K85" s="205" t="s">
        <v>128</v>
      </c>
      <c r="L85" s="202"/>
      <c r="M85" s="141" t="s">
        <v>3</v>
      </c>
      <c r="N85" s="142" t="s">
        <v>38</v>
      </c>
      <c r="O85" s="142" t="s">
        <v>129</v>
      </c>
      <c r="P85" s="142" t="s">
        <v>130</v>
      </c>
      <c r="Q85" s="142" t="s">
        <v>131</v>
      </c>
      <c r="R85" s="142" t="s">
        <v>132</v>
      </c>
      <c r="S85" s="142" t="s">
        <v>133</v>
      </c>
      <c r="T85" s="143" t="s">
        <v>134</v>
      </c>
    </row>
    <row r="86" spans="2:65" s="117" customFormat="1" ht="22.8" customHeight="1">
      <c r="B86" s="116"/>
      <c r="C86" s="147" t="s">
        <v>135</v>
      </c>
      <c r="J86" s="207">
        <f>BK86</f>
        <v>0</v>
      </c>
      <c r="L86" s="116"/>
      <c r="M86" s="144"/>
      <c r="N86" s="136"/>
      <c r="O86" s="136"/>
      <c r="P86" s="208">
        <f>P87+P91+P105</f>
        <v>13.156499999999999</v>
      </c>
      <c r="Q86" s="136"/>
      <c r="R86" s="208">
        <f>R87+R91+R105</f>
        <v>1.6288999999999998E-2</v>
      </c>
      <c r="S86" s="136"/>
      <c r="T86" s="209">
        <f>T87+T91+T105</f>
        <v>0</v>
      </c>
      <c r="AT86" s="104" t="s">
        <v>67</v>
      </c>
      <c r="AU86" s="104" t="s">
        <v>110</v>
      </c>
      <c r="BK86" s="210">
        <f>BK87+BK91+BK105</f>
        <v>0</v>
      </c>
    </row>
    <row r="87" spans="2:65" s="212" customFormat="1" ht="25.95" customHeight="1">
      <c r="B87" s="211"/>
      <c r="D87" s="213" t="s">
        <v>67</v>
      </c>
      <c r="E87" s="214" t="s">
        <v>136</v>
      </c>
      <c r="F87" s="214" t="s">
        <v>137</v>
      </c>
      <c r="J87" s="215">
        <f>BK87</f>
        <v>0</v>
      </c>
      <c r="L87" s="211"/>
      <c r="M87" s="216"/>
      <c r="P87" s="217">
        <f>P88</f>
        <v>13.156499999999999</v>
      </c>
      <c r="R87" s="217">
        <f>R88</f>
        <v>1.6288999999999998E-2</v>
      </c>
      <c r="T87" s="218">
        <f>T88</f>
        <v>0</v>
      </c>
      <c r="AR87" s="213" t="s">
        <v>76</v>
      </c>
      <c r="AT87" s="219" t="s">
        <v>67</v>
      </c>
      <c r="AU87" s="219" t="s">
        <v>68</v>
      </c>
      <c r="AY87" s="213" t="s">
        <v>138</v>
      </c>
      <c r="BK87" s="220">
        <f>BK88</f>
        <v>0</v>
      </c>
    </row>
    <row r="88" spans="2:65" s="212" customFormat="1" ht="22.8" customHeight="1">
      <c r="B88" s="211"/>
      <c r="D88" s="213" t="s">
        <v>67</v>
      </c>
      <c r="E88" s="221" t="s">
        <v>165</v>
      </c>
      <c r="F88" s="221" t="s">
        <v>166</v>
      </c>
      <c r="J88" s="222">
        <f>BK88</f>
        <v>0</v>
      </c>
      <c r="L88" s="211"/>
      <c r="M88" s="216"/>
      <c r="P88" s="217">
        <f>SUM(P89:P90)</f>
        <v>13.156499999999999</v>
      </c>
      <c r="R88" s="217">
        <f>SUM(R89:R90)</f>
        <v>1.6288999999999998E-2</v>
      </c>
      <c r="T88" s="218">
        <f>SUM(T89:T90)</f>
        <v>0</v>
      </c>
      <c r="AR88" s="213" t="s">
        <v>76</v>
      </c>
      <c r="AT88" s="219" t="s">
        <v>67</v>
      </c>
      <c r="AU88" s="219" t="s">
        <v>76</v>
      </c>
      <c r="AY88" s="213" t="s">
        <v>138</v>
      </c>
      <c r="BK88" s="220">
        <f>SUM(BK89:BK90)</f>
        <v>0</v>
      </c>
    </row>
    <row r="89" spans="2:65" s="117" customFormat="1" ht="24.15" customHeight="1">
      <c r="B89" s="116"/>
      <c r="C89" s="223" t="s">
        <v>76</v>
      </c>
      <c r="D89" s="223" t="s">
        <v>141</v>
      </c>
      <c r="E89" s="224" t="s">
        <v>167</v>
      </c>
      <c r="F89" s="225" t="s">
        <v>168</v>
      </c>
      <c r="G89" s="226" t="s">
        <v>144</v>
      </c>
      <c r="H89" s="227">
        <v>125.3</v>
      </c>
      <c r="I89" s="99"/>
      <c r="J89" s="228">
        <f>ROUND(I89*H89,2)</f>
        <v>0</v>
      </c>
      <c r="K89" s="225" t="s">
        <v>145</v>
      </c>
      <c r="L89" s="116"/>
      <c r="M89" s="229" t="s">
        <v>3</v>
      </c>
      <c r="N89" s="230" t="s">
        <v>39</v>
      </c>
      <c r="O89" s="231">
        <v>0.105</v>
      </c>
      <c r="P89" s="231">
        <f>O89*H89</f>
        <v>13.156499999999999</v>
      </c>
      <c r="Q89" s="231">
        <v>1.2999999999999999E-4</v>
      </c>
      <c r="R89" s="231">
        <f>Q89*H89</f>
        <v>1.6288999999999998E-2</v>
      </c>
      <c r="S89" s="231">
        <v>0</v>
      </c>
      <c r="T89" s="232">
        <f>S89*H89</f>
        <v>0</v>
      </c>
      <c r="AR89" s="233" t="s">
        <v>146</v>
      </c>
      <c r="AT89" s="233" t="s">
        <v>141</v>
      </c>
      <c r="AU89" s="233" t="s">
        <v>78</v>
      </c>
      <c r="AY89" s="104" t="s">
        <v>138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04" t="s">
        <v>76</v>
      </c>
      <c r="BK89" s="234">
        <f>ROUND(I89*H89,2)</f>
        <v>0</v>
      </c>
      <c r="BL89" s="104" t="s">
        <v>146</v>
      </c>
      <c r="BM89" s="233" t="s">
        <v>617</v>
      </c>
    </row>
    <row r="90" spans="2:65" s="117" customFormat="1">
      <c r="B90" s="116"/>
      <c r="D90" s="235" t="s">
        <v>148</v>
      </c>
      <c r="F90" s="236" t="s">
        <v>170</v>
      </c>
      <c r="I90" s="267"/>
      <c r="L90" s="116"/>
      <c r="M90" s="237"/>
      <c r="T90" s="138"/>
      <c r="AT90" s="104" t="s">
        <v>148</v>
      </c>
      <c r="AU90" s="104" t="s">
        <v>78</v>
      </c>
    </row>
    <row r="91" spans="2:65" s="212" customFormat="1" ht="25.95" customHeight="1">
      <c r="B91" s="211"/>
      <c r="D91" s="213" t="s">
        <v>67</v>
      </c>
      <c r="E91" s="214" t="s">
        <v>235</v>
      </c>
      <c r="F91" s="214" t="s">
        <v>236</v>
      </c>
      <c r="I91" s="270"/>
      <c r="J91" s="215">
        <f>BK91</f>
        <v>0</v>
      </c>
      <c r="L91" s="211"/>
      <c r="M91" s="216"/>
      <c r="P91" s="217">
        <f>P92+P94+P103</f>
        <v>0</v>
      </c>
      <c r="R91" s="217">
        <f>R92+R94+R103</f>
        <v>0</v>
      </c>
      <c r="T91" s="218">
        <f>T92+T94+T103</f>
        <v>0</v>
      </c>
      <c r="AR91" s="213" t="s">
        <v>78</v>
      </c>
      <c r="AT91" s="219" t="s">
        <v>67</v>
      </c>
      <c r="AU91" s="219" t="s">
        <v>68</v>
      </c>
      <c r="AY91" s="213" t="s">
        <v>138</v>
      </c>
      <c r="BK91" s="220">
        <f>BK92+BK94+BK103</f>
        <v>0</v>
      </c>
    </row>
    <row r="92" spans="2:65" s="212" customFormat="1" ht="22.8" customHeight="1">
      <c r="B92" s="211"/>
      <c r="D92" s="213" t="s">
        <v>67</v>
      </c>
      <c r="E92" s="221" t="s">
        <v>237</v>
      </c>
      <c r="F92" s="221" t="s">
        <v>238</v>
      </c>
      <c r="I92" s="270"/>
      <c r="J92" s="222">
        <f>BK92</f>
        <v>0</v>
      </c>
      <c r="L92" s="211"/>
      <c r="M92" s="216"/>
      <c r="P92" s="217">
        <f>P93</f>
        <v>0</v>
      </c>
      <c r="R92" s="217">
        <f>R93</f>
        <v>0</v>
      </c>
      <c r="T92" s="218">
        <f>T93</f>
        <v>0</v>
      </c>
      <c r="AR92" s="213" t="s">
        <v>78</v>
      </c>
      <c r="AT92" s="219" t="s">
        <v>67</v>
      </c>
      <c r="AU92" s="219" t="s">
        <v>76</v>
      </c>
      <c r="AY92" s="213" t="s">
        <v>138</v>
      </c>
      <c r="BK92" s="220">
        <f>BK93</f>
        <v>0</v>
      </c>
    </row>
    <row r="93" spans="2:65" s="117" customFormat="1" ht="16.5" customHeight="1">
      <c r="B93" s="116"/>
      <c r="C93" s="223" t="s">
        <v>78</v>
      </c>
      <c r="D93" s="223" t="s">
        <v>141</v>
      </c>
      <c r="E93" s="224" t="s">
        <v>618</v>
      </c>
      <c r="F93" s="225" t="s">
        <v>619</v>
      </c>
      <c r="G93" s="226" t="s">
        <v>144</v>
      </c>
      <c r="H93" s="227">
        <v>36</v>
      </c>
      <c r="I93" s="99"/>
      <c r="J93" s="228">
        <f>ROUND(I93*H93,2)</f>
        <v>0</v>
      </c>
      <c r="K93" s="225" t="s">
        <v>3</v>
      </c>
      <c r="L93" s="116"/>
      <c r="M93" s="229" t="s">
        <v>3</v>
      </c>
      <c r="N93" s="230" t="s">
        <v>39</v>
      </c>
      <c r="O93" s="231">
        <v>0</v>
      </c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AR93" s="233" t="s">
        <v>239</v>
      </c>
      <c r="AT93" s="233" t="s">
        <v>141</v>
      </c>
      <c r="AU93" s="233" t="s">
        <v>78</v>
      </c>
      <c r="AY93" s="104" t="s">
        <v>138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04" t="s">
        <v>76</v>
      </c>
      <c r="BK93" s="234">
        <f>ROUND(I93*H93,2)</f>
        <v>0</v>
      </c>
      <c r="BL93" s="104" t="s">
        <v>239</v>
      </c>
      <c r="BM93" s="233" t="s">
        <v>620</v>
      </c>
    </row>
    <row r="94" spans="2:65" s="212" customFormat="1" ht="22.8" customHeight="1">
      <c r="B94" s="211"/>
      <c r="D94" s="213" t="s">
        <v>67</v>
      </c>
      <c r="E94" s="221" t="s">
        <v>621</v>
      </c>
      <c r="F94" s="221" t="s">
        <v>622</v>
      </c>
      <c r="I94" s="270"/>
      <c r="J94" s="222">
        <f>BK94</f>
        <v>0</v>
      </c>
      <c r="L94" s="211"/>
      <c r="M94" s="216"/>
      <c r="P94" s="217">
        <f>SUM(P95:P102)</f>
        <v>0</v>
      </c>
      <c r="R94" s="217">
        <f>SUM(R95:R102)</f>
        <v>0</v>
      </c>
      <c r="T94" s="218">
        <f>SUM(T95:T102)</f>
        <v>0</v>
      </c>
      <c r="AR94" s="213" t="s">
        <v>78</v>
      </c>
      <c r="AT94" s="219" t="s">
        <v>67</v>
      </c>
      <c r="AU94" s="219" t="s">
        <v>76</v>
      </c>
      <c r="AY94" s="213" t="s">
        <v>138</v>
      </c>
      <c r="BK94" s="220">
        <f>SUM(BK95:BK102)</f>
        <v>0</v>
      </c>
    </row>
    <row r="95" spans="2:65" s="117" customFormat="1" ht="16.5" customHeight="1">
      <c r="B95" s="116"/>
      <c r="C95" s="223" t="s">
        <v>160</v>
      </c>
      <c r="D95" s="223" t="s">
        <v>141</v>
      </c>
      <c r="E95" s="224" t="s">
        <v>623</v>
      </c>
      <c r="F95" s="225" t="s">
        <v>624</v>
      </c>
      <c r="G95" s="226" t="s">
        <v>482</v>
      </c>
      <c r="H95" s="227">
        <v>1</v>
      </c>
      <c r="I95" s="99"/>
      <c r="J95" s="228">
        <f>ROUND(I95*H95,2)</f>
        <v>0</v>
      </c>
      <c r="K95" s="225" t="s">
        <v>3</v>
      </c>
      <c r="L95" s="116"/>
      <c r="M95" s="229" t="s">
        <v>3</v>
      </c>
      <c r="N95" s="230" t="s">
        <v>39</v>
      </c>
      <c r="O95" s="231">
        <v>0</v>
      </c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AR95" s="233" t="s">
        <v>239</v>
      </c>
      <c r="AT95" s="233" t="s">
        <v>141</v>
      </c>
      <c r="AU95" s="233" t="s">
        <v>78</v>
      </c>
      <c r="AY95" s="104" t="s">
        <v>138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04" t="s">
        <v>76</v>
      </c>
      <c r="BK95" s="234">
        <f>ROUND(I95*H95,2)</f>
        <v>0</v>
      </c>
      <c r="BL95" s="104" t="s">
        <v>239</v>
      </c>
      <c r="BM95" s="233" t="s">
        <v>625</v>
      </c>
    </row>
    <row r="96" spans="2:65" s="117" customFormat="1" ht="57.6">
      <c r="B96" s="116"/>
      <c r="D96" s="240" t="s">
        <v>337</v>
      </c>
      <c r="F96" s="262" t="s">
        <v>626</v>
      </c>
      <c r="I96" s="267"/>
      <c r="L96" s="116"/>
      <c r="M96" s="237"/>
      <c r="T96" s="138"/>
      <c r="AT96" s="104" t="s">
        <v>337</v>
      </c>
      <c r="AU96" s="104" t="s">
        <v>78</v>
      </c>
    </row>
    <row r="97" spans="2:65" s="117" customFormat="1" ht="16.5" customHeight="1">
      <c r="B97" s="116"/>
      <c r="C97" s="223" t="s">
        <v>146</v>
      </c>
      <c r="D97" s="223" t="s">
        <v>141</v>
      </c>
      <c r="E97" s="224" t="s">
        <v>627</v>
      </c>
      <c r="F97" s="225" t="s">
        <v>628</v>
      </c>
      <c r="G97" s="226" t="s">
        <v>482</v>
      </c>
      <c r="H97" s="227">
        <v>16</v>
      </c>
      <c r="I97" s="99"/>
      <c r="J97" s="228">
        <f t="shared" ref="J97:J102" si="0">ROUND(I97*H97,2)</f>
        <v>0</v>
      </c>
      <c r="K97" s="225" t="s">
        <v>3</v>
      </c>
      <c r="L97" s="116"/>
      <c r="M97" s="229" t="s">
        <v>3</v>
      </c>
      <c r="N97" s="230" t="s">
        <v>39</v>
      </c>
      <c r="O97" s="231">
        <v>0</v>
      </c>
      <c r="P97" s="231">
        <f t="shared" ref="P97:P102" si="1">O97*H97</f>
        <v>0</v>
      </c>
      <c r="Q97" s="231">
        <v>0</v>
      </c>
      <c r="R97" s="231">
        <f t="shared" ref="R97:R102" si="2">Q97*H97</f>
        <v>0</v>
      </c>
      <c r="S97" s="231">
        <v>0</v>
      </c>
      <c r="T97" s="232">
        <f t="shared" ref="T97:T102" si="3">S97*H97</f>
        <v>0</v>
      </c>
      <c r="AR97" s="233" t="s">
        <v>239</v>
      </c>
      <c r="AT97" s="233" t="s">
        <v>141</v>
      </c>
      <c r="AU97" s="233" t="s">
        <v>78</v>
      </c>
      <c r="AY97" s="104" t="s">
        <v>138</v>
      </c>
      <c r="BE97" s="234">
        <f t="shared" ref="BE97:BE102" si="4">IF(N97="základní",J97,0)</f>
        <v>0</v>
      </c>
      <c r="BF97" s="234">
        <f t="shared" ref="BF97:BF102" si="5">IF(N97="snížená",J97,0)</f>
        <v>0</v>
      </c>
      <c r="BG97" s="234">
        <f t="shared" ref="BG97:BG102" si="6">IF(N97="zákl. přenesená",J97,0)</f>
        <v>0</v>
      </c>
      <c r="BH97" s="234">
        <f t="shared" ref="BH97:BH102" si="7">IF(N97="sníž. přenesená",J97,0)</f>
        <v>0</v>
      </c>
      <c r="BI97" s="234">
        <f t="shared" ref="BI97:BI102" si="8">IF(N97="nulová",J97,0)</f>
        <v>0</v>
      </c>
      <c r="BJ97" s="104" t="s">
        <v>76</v>
      </c>
      <c r="BK97" s="234">
        <f t="shared" ref="BK97:BK102" si="9">ROUND(I97*H97,2)</f>
        <v>0</v>
      </c>
      <c r="BL97" s="104" t="s">
        <v>239</v>
      </c>
      <c r="BM97" s="233" t="s">
        <v>629</v>
      </c>
    </row>
    <row r="98" spans="2:65" s="117" customFormat="1" ht="16.5" customHeight="1">
      <c r="B98" s="116"/>
      <c r="C98" s="223" t="s">
        <v>173</v>
      </c>
      <c r="D98" s="223" t="s">
        <v>141</v>
      </c>
      <c r="E98" s="224" t="s">
        <v>630</v>
      </c>
      <c r="F98" s="225" t="s">
        <v>631</v>
      </c>
      <c r="G98" s="226" t="s">
        <v>282</v>
      </c>
      <c r="H98" s="227">
        <v>30</v>
      </c>
      <c r="I98" s="99"/>
      <c r="J98" s="228">
        <f t="shared" si="0"/>
        <v>0</v>
      </c>
      <c r="K98" s="225" t="s">
        <v>3</v>
      </c>
      <c r="L98" s="116"/>
      <c r="M98" s="229" t="s">
        <v>3</v>
      </c>
      <c r="N98" s="230" t="s">
        <v>39</v>
      </c>
      <c r="O98" s="231">
        <v>0</v>
      </c>
      <c r="P98" s="231">
        <f t="shared" si="1"/>
        <v>0</v>
      </c>
      <c r="Q98" s="231">
        <v>0</v>
      </c>
      <c r="R98" s="231">
        <f t="shared" si="2"/>
        <v>0</v>
      </c>
      <c r="S98" s="231">
        <v>0</v>
      </c>
      <c r="T98" s="232">
        <f t="shared" si="3"/>
        <v>0</v>
      </c>
      <c r="AR98" s="233" t="s">
        <v>239</v>
      </c>
      <c r="AT98" s="233" t="s">
        <v>141</v>
      </c>
      <c r="AU98" s="233" t="s">
        <v>78</v>
      </c>
      <c r="AY98" s="104" t="s">
        <v>138</v>
      </c>
      <c r="BE98" s="234">
        <f t="shared" si="4"/>
        <v>0</v>
      </c>
      <c r="BF98" s="234">
        <f t="shared" si="5"/>
        <v>0</v>
      </c>
      <c r="BG98" s="234">
        <f t="shared" si="6"/>
        <v>0</v>
      </c>
      <c r="BH98" s="234">
        <f t="shared" si="7"/>
        <v>0</v>
      </c>
      <c r="BI98" s="234">
        <f t="shared" si="8"/>
        <v>0</v>
      </c>
      <c r="BJ98" s="104" t="s">
        <v>76</v>
      </c>
      <c r="BK98" s="234">
        <f t="shared" si="9"/>
        <v>0</v>
      </c>
      <c r="BL98" s="104" t="s">
        <v>239</v>
      </c>
      <c r="BM98" s="233" t="s">
        <v>632</v>
      </c>
    </row>
    <row r="99" spans="2:65" s="117" customFormat="1" ht="16.5" customHeight="1">
      <c r="B99" s="116"/>
      <c r="C99" s="223" t="s">
        <v>139</v>
      </c>
      <c r="D99" s="223" t="s">
        <v>141</v>
      </c>
      <c r="E99" s="224" t="s">
        <v>633</v>
      </c>
      <c r="F99" s="225" t="s">
        <v>634</v>
      </c>
      <c r="G99" s="226" t="s">
        <v>144</v>
      </c>
      <c r="H99" s="227">
        <v>10</v>
      </c>
      <c r="I99" s="99"/>
      <c r="J99" s="228">
        <f t="shared" si="0"/>
        <v>0</v>
      </c>
      <c r="K99" s="225" t="s">
        <v>3</v>
      </c>
      <c r="L99" s="116"/>
      <c r="M99" s="229" t="s">
        <v>3</v>
      </c>
      <c r="N99" s="230" t="s">
        <v>39</v>
      </c>
      <c r="O99" s="231">
        <v>0</v>
      </c>
      <c r="P99" s="231">
        <f t="shared" si="1"/>
        <v>0</v>
      </c>
      <c r="Q99" s="231">
        <v>0</v>
      </c>
      <c r="R99" s="231">
        <f t="shared" si="2"/>
        <v>0</v>
      </c>
      <c r="S99" s="231">
        <v>0</v>
      </c>
      <c r="T99" s="232">
        <f t="shared" si="3"/>
        <v>0</v>
      </c>
      <c r="AR99" s="233" t="s">
        <v>239</v>
      </c>
      <c r="AT99" s="233" t="s">
        <v>141</v>
      </c>
      <c r="AU99" s="233" t="s">
        <v>78</v>
      </c>
      <c r="AY99" s="104" t="s">
        <v>138</v>
      </c>
      <c r="BE99" s="234">
        <f t="shared" si="4"/>
        <v>0</v>
      </c>
      <c r="BF99" s="234">
        <f t="shared" si="5"/>
        <v>0</v>
      </c>
      <c r="BG99" s="234">
        <f t="shared" si="6"/>
        <v>0</v>
      </c>
      <c r="BH99" s="234">
        <f t="shared" si="7"/>
        <v>0</v>
      </c>
      <c r="BI99" s="234">
        <f t="shared" si="8"/>
        <v>0</v>
      </c>
      <c r="BJ99" s="104" t="s">
        <v>76</v>
      </c>
      <c r="BK99" s="234">
        <f t="shared" si="9"/>
        <v>0</v>
      </c>
      <c r="BL99" s="104" t="s">
        <v>239</v>
      </c>
      <c r="BM99" s="233" t="s">
        <v>635</v>
      </c>
    </row>
    <row r="100" spans="2:65" s="117" customFormat="1" ht="16.5" customHeight="1">
      <c r="B100" s="116"/>
      <c r="C100" s="223" t="s">
        <v>183</v>
      </c>
      <c r="D100" s="223" t="s">
        <v>141</v>
      </c>
      <c r="E100" s="224" t="s">
        <v>636</v>
      </c>
      <c r="F100" s="225" t="s">
        <v>637</v>
      </c>
      <c r="G100" s="226" t="s">
        <v>144</v>
      </c>
      <c r="H100" s="227">
        <v>10</v>
      </c>
      <c r="I100" s="99"/>
      <c r="J100" s="228">
        <f t="shared" si="0"/>
        <v>0</v>
      </c>
      <c r="K100" s="225" t="s">
        <v>3</v>
      </c>
      <c r="L100" s="116"/>
      <c r="M100" s="229" t="s">
        <v>3</v>
      </c>
      <c r="N100" s="230" t="s">
        <v>39</v>
      </c>
      <c r="O100" s="231">
        <v>0</v>
      </c>
      <c r="P100" s="231">
        <f t="shared" si="1"/>
        <v>0</v>
      </c>
      <c r="Q100" s="231">
        <v>0</v>
      </c>
      <c r="R100" s="231">
        <f t="shared" si="2"/>
        <v>0</v>
      </c>
      <c r="S100" s="231">
        <v>0</v>
      </c>
      <c r="T100" s="232">
        <f t="shared" si="3"/>
        <v>0</v>
      </c>
      <c r="AR100" s="233" t="s">
        <v>239</v>
      </c>
      <c r="AT100" s="233" t="s">
        <v>141</v>
      </c>
      <c r="AU100" s="233" t="s">
        <v>78</v>
      </c>
      <c r="AY100" s="104" t="s">
        <v>138</v>
      </c>
      <c r="BE100" s="234">
        <f t="shared" si="4"/>
        <v>0</v>
      </c>
      <c r="BF100" s="234">
        <f t="shared" si="5"/>
        <v>0</v>
      </c>
      <c r="BG100" s="234">
        <f t="shared" si="6"/>
        <v>0</v>
      </c>
      <c r="BH100" s="234">
        <f t="shared" si="7"/>
        <v>0</v>
      </c>
      <c r="BI100" s="234">
        <f t="shared" si="8"/>
        <v>0</v>
      </c>
      <c r="BJ100" s="104" t="s">
        <v>76</v>
      </c>
      <c r="BK100" s="234">
        <f t="shared" si="9"/>
        <v>0</v>
      </c>
      <c r="BL100" s="104" t="s">
        <v>239</v>
      </c>
      <c r="BM100" s="233" t="s">
        <v>638</v>
      </c>
    </row>
    <row r="101" spans="2:65" s="117" customFormat="1" ht="16.5" customHeight="1">
      <c r="B101" s="116"/>
      <c r="C101" s="223" t="s">
        <v>191</v>
      </c>
      <c r="D101" s="223" t="s">
        <v>141</v>
      </c>
      <c r="E101" s="224" t="s">
        <v>639</v>
      </c>
      <c r="F101" s="225" t="s">
        <v>640</v>
      </c>
      <c r="G101" s="226" t="s">
        <v>641</v>
      </c>
      <c r="H101" s="227">
        <v>30</v>
      </c>
      <c r="I101" s="99"/>
      <c r="J101" s="228">
        <f t="shared" si="0"/>
        <v>0</v>
      </c>
      <c r="K101" s="225" t="s">
        <v>3</v>
      </c>
      <c r="L101" s="116"/>
      <c r="M101" s="229" t="s">
        <v>3</v>
      </c>
      <c r="N101" s="230" t="s">
        <v>39</v>
      </c>
      <c r="O101" s="231">
        <v>0</v>
      </c>
      <c r="P101" s="231">
        <f t="shared" si="1"/>
        <v>0</v>
      </c>
      <c r="Q101" s="231">
        <v>0</v>
      </c>
      <c r="R101" s="231">
        <f t="shared" si="2"/>
        <v>0</v>
      </c>
      <c r="S101" s="231">
        <v>0</v>
      </c>
      <c r="T101" s="232">
        <f t="shared" si="3"/>
        <v>0</v>
      </c>
      <c r="AR101" s="233" t="s">
        <v>239</v>
      </c>
      <c r="AT101" s="233" t="s">
        <v>141</v>
      </c>
      <c r="AU101" s="233" t="s">
        <v>78</v>
      </c>
      <c r="AY101" s="104" t="s">
        <v>138</v>
      </c>
      <c r="BE101" s="234">
        <f t="shared" si="4"/>
        <v>0</v>
      </c>
      <c r="BF101" s="234">
        <f t="shared" si="5"/>
        <v>0</v>
      </c>
      <c r="BG101" s="234">
        <f t="shared" si="6"/>
        <v>0</v>
      </c>
      <c r="BH101" s="234">
        <f t="shared" si="7"/>
        <v>0</v>
      </c>
      <c r="BI101" s="234">
        <f t="shared" si="8"/>
        <v>0</v>
      </c>
      <c r="BJ101" s="104" t="s">
        <v>76</v>
      </c>
      <c r="BK101" s="234">
        <f t="shared" si="9"/>
        <v>0</v>
      </c>
      <c r="BL101" s="104" t="s">
        <v>239</v>
      </c>
      <c r="BM101" s="233" t="s">
        <v>642</v>
      </c>
    </row>
    <row r="102" spans="2:65" s="117" customFormat="1" ht="16.5" customHeight="1">
      <c r="B102" s="116"/>
      <c r="C102" s="223" t="s">
        <v>165</v>
      </c>
      <c r="D102" s="223" t="s">
        <v>141</v>
      </c>
      <c r="E102" s="224" t="s">
        <v>643</v>
      </c>
      <c r="F102" s="225" t="s">
        <v>644</v>
      </c>
      <c r="G102" s="226" t="s">
        <v>641</v>
      </c>
      <c r="H102" s="227">
        <v>120</v>
      </c>
      <c r="I102" s="99"/>
      <c r="J102" s="228">
        <f t="shared" si="0"/>
        <v>0</v>
      </c>
      <c r="K102" s="225" t="s">
        <v>3</v>
      </c>
      <c r="L102" s="116"/>
      <c r="M102" s="229" t="s">
        <v>3</v>
      </c>
      <c r="N102" s="230" t="s">
        <v>39</v>
      </c>
      <c r="O102" s="231">
        <v>0</v>
      </c>
      <c r="P102" s="231">
        <f t="shared" si="1"/>
        <v>0</v>
      </c>
      <c r="Q102" s="231">
        <v>0</v>
      </c>
      <c r="R102" s="231">
        <f t="shared" si="2"/>
        <v>0</v>
      </c>
      <c r="S102" s="231">
        <v>0</v>
      </c>
      <c r="T102" s="232">
        <f t="shared" si="3"/>
        <v>0</v>
      </c>
      <c r="AR102" s="233" t="s">
        <v>239</v>
      </c>
      <c r="AT102" s="233" t="s">
        <v>141</v>
      </c>
      <c r="AU102" s="233" t="s">
        <v>78</v>
      </c>
      <c r="AY102" s="104" t="s">
        <v>138</v>
      </c>
      <c r="BE102" s="234">
        <f t="shared" si="4"/>
        <v>0</v>
      </c>
      <c r="BF102" s="234">
        <f t="shared" si="5"/>
        <v>0</v>
      </c>
      <c r="BG102" s="234">
        <f t="shared" si="6"/>
        <v>0</v>
      </c>
      <c r="BH102" s="234">
        <f t="shared" si="7"/>
        <v>0</v>
      </c>
      <c r="BI102" s="234">
        <f t="shared" si="8"/>
        <v>0</v>
      </c>
      <c r="BJ102" s="104" t="s">
        <v>76</v>
      </c>
      <c r="BK102" s="234">
        <f t="shared" si="9"/>
        <v>0</v>
      </c>
      <c r="BL102" s="104" t="s">
        <v>239</v>
      </c>
      <c r="BM102" s="233" t="s">
        <v>645</v>
      </c>
    </row>
    <row r="103" spans="2:65" s="212" customFormat="1" ht="22.8" customHeight="1">
      <c r="B103" s="211"/>
      <c r="D103" s="213" t="s">
        <v>67</v>
      </c>
      <c r="E103" s="221" t="s">
        <v>646</v>
      </c>
      <c r="F103" s="221" t="s">
        <v>647</v>
      </c>
      <c r="I103" s="270"/>
      <c r="J103" s="222">
        <f>BK103</f>
        <v>0</v>
      </c>
      <c r="L103" s="211"/>
      <c r="M103" s="216"/>
      <c r="P103" s="217">
        <f>P104</f>
        <v>0</v>
      </c>
      <c r="R103" s="217">
        <f>R104</f>
        <v>0</v>
      </c>
      <c r="T103" s="218">
        <f>T104</f>
        <v>0</v>
      </c>
      <c r="AR103" s="213" t="s">
        <v>78</v>
      </c>
      <c r="AT103" s="219" t="s">
        <v>67</v>
      </c>
      <c r="AU103" s="219" t="s">
        <v>76</v>
      </c>
      <c r="AY103" s="213" t="s">
        <v>138</v>
      </c>
      <c r="BK103" s="220">
        <f>BK104</f>
        <v>0</v>
      </c>
    </row>
    <row r="104" spans="2:65" s="117" customFormat="1" ht="16.5" customHeight="1">
      <c r="B104" s="116"/>
      <c r="C104" s="223" t="s">
        <v>203</v>
      </c>
      <c r="D104" s="223" t="s">
        <v>141</v>
      </c>
      <c r="E104" s="224" t="s">
        <v>648</v>
      </c>
      <c r="F104" s="225" t="s">
        <v>649</v>
      </c>
      <c r="G104" s="226" t="s">
        <v>144</v>
      </c>
      <c r="H104" s="227">
        <v>4</v>
      </c>
      <c r="I104" s="99"/>
      <c r="J104" s="228">
        <f>ROUND(I104*H104,2)</f>
        <v>0</v>
      </c>
      <c r="K104" s="225" t="s">
        <v>3</v>
      </c>
      <c r="L104" s="116"/>
      <c r="M104" s="229" t="s">
        <v>3</v>
      </c>
      <c r="N104" s="230" t="s">
        <v>39</v>
      </c>
      <c r="O104" s="231">
        <v>0</v>
      </c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AR104" s="233" t="s">
        <v>239</v>
      </c>
      <c r="AT104" s="233" t="s">
        <v>141</v>
      </c>
      <c r="AU104" s="233" t="s">
        <v>78</v>
      </c>
      <c r="AY104" s="104" t="s">
        <v>138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04" t="s">
        <v>76</v>
      </c>
      <c r="BK104" s="234">
        <f>ROUND(I104*H104,2)</f>
        <v>0</v>
      </c>
      <c r="BL104" s="104" t="s">
        <v>239</v>
      </c>
      <c r="BM104" s="233" t="s">
        <v>650</v>
      </c>
    </row>
    <row r="105" spans="2:65" s="212" customFormat="1" ht="25.95" customHeight="1">
      <c r="B105" s="211"/>
      <c r="D105" s="213" t="s">
        <v>67</v>
      </c>
      <c r="E105" s="214" t="s">
        <v>651</v>
      </c>
      <c r="F105" s="214" t="s">
        <v>652</v>
      </c>
      <c r="I105" s="270"/>
      <c r="J105" s="215">
        <f>BK105</f>
        <v>0</v>
      </c>
      <c r="L105" s="211"/>
      <c r="M105" s="216"/>
      <c r="P105" s="217">
        <f>SUM(P106:P109)</f>
        <v>0</v>
      </c>
      <c r="R105" s="217">
        <f>SUM(R106:R109)</f>
        <v>0</v>
      </c>
      <c r="T105" s="218">
        <f>SUM(T106:T109)</f>
        <v>0</v>
      </c>
      <c r="AR105" s="213" t="s">
        <v>146</v>
      </c>
      <c r="AT105" s="219" t="s">
        <v>67</v>
      </c>
      <c r="AU105" s="219" t="s">
        <v>68</v>
      </c>
      <c r="AY105" s="213" t="s">
        <v>138</v>
      </c>
      <c r="BK105" s="220">
        <f>SUM(BK106:BK109)</f>
        <v>0</v>
      </c>
    </row>
    <row r="106" spans="2:65" s="117" customFormat="1" ht="16.5" customHeight="1">
      <c r="B106" s="116"/>
      <c r="C106" s="223" t="s">
        <v>208</v>
      </c>
      <c r="D106" s="223" t="s">
        <v>141</v>
      </c>
      <c r="E106" s="224" t="s">
        <v>653</v>
      </c>
      <c r="F106" s="225" t="s">
        <v>654</v>
      </c>
      <c r="G106" s="226" t="s">
        <v>655</v>
      </c>
      <c r="H106" s="227">
        <v>20</v>
      </c>
      <c r="I106" s="99"/>
      <c r="J106" s="228">
        <f>ROUND(I106*H106,2)</f>
        <v>0</v>
      </c>
      <c r="K106" s="225" t="s">
        <v>3</v>
      </c>
      <c r="L106" s="116"/>
      <c r="M106" s="229" t="s">
        <v>3</v>
      </c>
      <c r="N106" s="230" t="s">
        <v>39</v>
      </c>
      <c r="O106" s="231">
        <v>0</v>
      </c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AR106" s="233" t="s">
        <v>146</v>
      </c>
      <c r="AT106" s="233" t="s">
        <v>141</v>
      </c>
      <c r="AU106" s="233" t="s">
        <v>76</v>
      </c>
      <c r="AY106" s="104" t="s">
        <v>138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04" t="s">
        <v>76</v>
      </c>
      <c r="BK106" s="234">
        <f>ROUND(I106*H106,2)</f>
        <v>0</v>
      </c>
      <c r="BL106" s="104" t="s">
        <v>146</v>
      </c>
      <c r="BM106" s="233" t="s">
        <v>264</v>
      </c>
    </row>
    <row r="107" spans="2:65" s="117" customFormat="1" ht="16.5" customHeight="1">
      <c r="B107" s="116"/>
      <c r="C107" s="223" t="s">
        <v>9</v>
      </c>
      <c r="D107" s="223" t="s">
        <v>141</v>
      </c>
      <c r="E107" s="224" t="s">
        <v>656</v>
      </c>
      <c r="F107" s="225" t="s">
        <v>657</v>
      </c>
      <c r="G107" s="226" t="s">
        <v>655</v>
      </c>
      <c r="H107" s="227">
        <v>10</v>
      </c>
      <c r="I107" s="99"/>
      <c r="J107" s="228">
        <f>ROUND(I107*H107,2)</f>
        <v>0</v>
      </c>
      <c r="K107" s="225" t="s">
        <v>3</v>
      </c>
      <c r="L107" s="116"/>
      <c r="M107" s="229" t="s">
        <v>3</v>
      </c>
      <c r="N107" s="230" t="s">
        <v>39</v>
      </c>
      <c r="O107" s="231">
        <v>0</v>
      </c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33" t="s">
        <v>146</v>
      </c>
      <c r="AT107" s="233" t="s">
        <v>141</v>
      </c>
      <c r="AU107" s="233" t="s">
        <v>76</v>
      </c>
      <c r="AY107" s="104" t="s">
        <v>138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04" t="s">
        <v>76</v>
      </c>
      <c r="BK107" s="234">
        <f>ROUND(I107*H107,2)</f>
        <v>0</v>
      </c>
      <c r="BL107" s="104" t="s">
        <v>146</v>
      </c>
      <c r="BM107" s="233" t="s">
        <v>273</v>
      </c>
    </row>
    <row r="108" spans="2:65" s="117" customFormat="1" ht="16.5" customHeight="1">
      <c r="B108" s="116"/>
      <c r="C108" s="223" t="s">
        <v>218</v>
      </c>
      <c r="D108" s="223" t="s">
        <v>141</v>
      </c>
      <c r="E108" s="224" t="s">
        <v>658</v>
      </c>
      <c r="F108" s="225" t="s">
        <v>659</v>
      </c>
      <c r="G108" s="226" t="s">
        <v>655</v>
      </c>
      <c r="H108" s="227">
        <v>10</v>
      </c>
      <c r="I108" s="99"/>
      <c r="J108" s="228">
        <f>ROUND(I108*H108,2)</f>
        <v>0</v>
      </c>
      <c r="K108" s="225" t="s">
        <v>3</v>
      </c>
      <c r="L108" s="116"/>
      <c r="M108" s="229" t="s">
        <v>3</v>
      </c>
      <c r="N108" s="230" t="s">
        <v>39</v>
      </c>
      <c r="O108" s="231">
        <v>0</v>
      </c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AR108" s="233" t="s">
        <v>146</v>
      </c>
      <c r="AT108" s="233" t="s">
        <v>141</v>
      </c>
      <c r="AU108" s="233" t="s">
        <v>76</v>
      </c>
      <c r="AY108" s="104" t="s">
        <v>138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04" t="s">
        <v>76</v>
      </c>
      <c r="BK108" s="234">
        <f>ROUND(I108*H108,2)</f>
        <v>0</v>
      </c>
      <c r="BL108" s="104" t="s">
        <v>146</v>
      </c>
      <c r="BM108" s="233" t="s">
        <v>286</v>
      </c>
    </row>
    <row r="109" spans="2:65" s="117" customFormat="1" ht="16.5" customHeight="1">
      <c r="B109" s="116"/>
      <c r="C109" s="223" t="s">
        <v>225</v>
      </c>
      <c r="D109" s="223" t="s">
        <v>141</v>
      </c>
      <c r="E109" s="224" t="s">
        <v>660</v>
      </c>
      <c r="F109" s="225" t="s">
        <v>661</v>
      </c>
      <c r="G109" s="226" t="s">
        <v>655</v>
      </c>
      <c r="H109" s="227">
        <v>2</v>
      </c>
      <c r="I109" s="99"/>
      <c r="J109" s="228">
        <f>ROUND(I109*H109,2)</f>
        <v>0</v>
      </c>
      <c r="K109" s="225" t="s">
        <v>3</v>
      </c>
      <c r="L109" s="116"/>
      <c r="M109" s="274" t="s">
        <v>3</v>
      </c>
      <c r="N109" s="275" t="s">
        <v>39</v>
      </c>
      <c r="O109" s="276">
        <v>0</v>
      </c>
      <c r="P109" s="276">
        <f>O109*H109</f>
        <v>0</v>
      </c>
      <c r="Q109" s="276">
        <v>0</v>
      </c>
      <c r="R109" s="276">
        <f>Q109*H109</f>
        <v>0</v>
      </c>
      <c r="S109" s="276">
        <v>0</v>
      </c>
      <c r="T109" s="277">
        <f>S109*H109</f>
        <v>0</v>
      </c>
      <c r="AR109" s="233" t="s">
        <v>146</v>
      </c>
      <c r="AT109" s="233" t="s">
        <v>141</v>
      </c>
      <c r="AU109" s="233" t="s">
        <v>76</v>
      </c>
      <c r="AY109" s="104" t="s">
        <v>138</v>
      </c>
      <c r="BE109" s="234">
        <f>IF(N109="základní",J109,0)</f>
        <v>0</v>
      </c>
      <c r="BF109" s="234">
        <f>IF(N109="snížená",J109,0)</f>
        <v>0</v>
      </c>
      <c r="BG109" s="234">
        <f>IF(N109="zákl. přenesená",J109,0)</f>
        <v>0</v>
      </c>
      <c r="BH109" s="234">
        <f>IF(N109="sníž. přenesená",J109,0)</f>
        <v>0</v>
      </c>
      <c r="BI109" s="234">
        <f>IF(N109="nulová",J109,0)</f>
        <v>0</v>
      </c>
      <c r="BJ109" s="104" t="s">
        <v>76</v>
      </c>
      <c r="BK109" s="234">
        <f>ROUND(I109*H109,2)</f>
        <v>0</v>
      </c>
      <c r="BL109" s="104" t="s">
        <v>146</v>
      </c>
      <c r="BM109" s="233" t="s">
        <v>299</v>
      </c>
    </row>
    <row r="110" spans="2:65" s="117" customFormat="1" ht="6.9" customHeight="1">
      <c r="B110" s="126"/>
      <c r="C110" s="127"/>
      <c r="D110" s="127"/>
      <c r="E110" s="127"/>
      <c r="F110" s="127"/>
      <c r="G110" s="127"/>
      <c r="H110" s="127"/>
      <c r="I110" s="127"/>
      <c r="J110" s="127"/>
      <c r="K110" s="127"/>
      <c r="L110" s="116"/>
    </row>
  </sheetData>
  <sheetProtection password="CA50" sheet="1" objects="1" scenarios="1"/>
  <autoFilter ref="C85:K109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3"/>
  <sheetViews>
    <sheetView showGridLines="0" zoomScaleNormal="100" workbookViewId="0">
      <selection activeCell="D2" sqref="D2"/>
    </sheetView>
  </sheetViews>
  <sheetFormatPr defaultRowHeight="10.199999999999999"/>
  <cols>
    <col min="1" max="1" width="8.28515625" style="103" customWidth="1"/>
    <col min="2" max="2" width="1.140625" style="103" customWidth="1"/>
    <col min="3" max="3" width="4.140625" style="103" customWidth="1"/>
    <col min="4" max="4" width="4.28515625" style="103" customWidth="1"/>
    <col min="5" max="5" width="17.140625" style="103" customWidth="1"/>
    <col min="6" max="6" width="100.85546875" style="103" customWidth="1"/>
    <col min="7" max="7" width="7.42578125" style="103" customWidth="1"/>
    <col min="8" max="8" width="14" style="103" customWidth="1"/>
    <col min="9" max="9" width="15.85546875" style="103" customWidth="1"/>
    <col min="10" max="11" width="22.28515625" style="103" customWidth="1"/>
    <col min="12" max="12" width="9.28515625" style="103" customWidth="1"/>
    <col min="13" max="13" width="10.85546875" style="103" hidden="1" customWidth="1"/>
    <col min="14" max="14" width="9.28515625" style="103" hidden="1"/>
    <col min="15" max="20" width="14.140625" style="103" hidden="1" customWidth="1"/>
    <col min="21" max="21" width="16.28515625" style="103" hidden="1" customWidth="1"/>
    <col min="22" max="22" width="12.28515625" style="103" customWidth="1"/>
    <col min="23" max="23" width="16.28515625" style="103" customWidth="1"/>
    <col min="24" max="24" width="12.28515625" style="103" customWidth="1"/>
    <col min="25" max="25" width="15" style="103" customWidth="1"/>
    <col min="26" max="26" width="11" style="103" customWidth="1"/>
    <col min="27" max="27" width="15" style="103" customWidth="1"/>
    <col min="28" max="28" width="16.28515625" style="103" customWidth="1"/>
    <col min="29" max="29" width="11" style="103" customWidth="1"/>
    <col min="30" max="30" width="15" style="103" customWidth="1"/>
    <col min="31" max="31" width="16.28515625" style="103" customWidth="1"/>
    <col min="32" max="43" width="9.140625" style="103"/>
    <col min="44" max="65" width="9.28515625" style="103" hidden="1"/>
    <col min="66" max="16384" width="9.140625" style="103"/>
  </cols>
  <sheetData>
    <row r="2" spans="2:46" ht="36.9" customHeight="1">
      <c r="L2" s="310" t="s">
        <v>6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04" t="s">
        <v>90</v>
      </c>
    </row>
    <row r="3" spans="2:46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78</v>
      </c>
    </row>
    <row r="4" spans="2:46" ht="24.9" customHeight="1">
      <c r="B4" s="107"/>
      <c r="D4" s="108" t="s">
        <v>104</v>
      </c>
      <c r="L4" s="107"/>
      <c r="M4" s="172" t="s">
        <v>11</v>
      </c>
      <c r="AT4" s="104" t="s">
        <v>4</v>
      </c>
    </row>
    <row r="5" spans="2:46" ht="6.9" customHeight="1">
      <c r="B5" s="107"/>
      <c r="L5" s="107"/>
    </row>
    <row r="6" spans="2:46" ht="12" customHeight="1">
      <c r="B6" s="107"/>
      <c r="D6" s="113" t="s">
        <v>15</v>
      </c>
      <c r="L6" s="107"/>
    </row>
    <row r="7" spans="2:46" ht="16.5" customHeight="1">
      <c r="B7" s="107"/>
      <c r="E7" s="318" t="str">
        <f>'Rekapitulace stavby'!K6</f>
        <v>VŠE 3.np, Centrum pro konzultace</v>
      </c>
      <c r="F7" s="319"/>
      <c r="G7" s="319"/>
      <c r="H7" s="319"/>
      <c r="L7" s="107"/>
    </row>
    <row r="8" spans="2:46" s="117" customFormat="1" ht="12" customHeight="1">
      <c r="B8" s="116"/>
      <c r="D8" s="113" t="s">
        <v>105</v>
      </c>
      <c r="L8" s="116"/>
    </row>
    <row r="9" spans="2:46" s="117" customFormat="1" ht="16.5" customHeight="1">
      <c r="B9" s="116"/>
      <c r="E9" s="278" t="s">
        <v>662</v>
      </c>
      <c r="F9" s="317"/>
      <c r="G9" s="317"/>
      <c r="H9" s="317"/>
      <c r="L9" s="116"/>
    </row>
    <row r="10" spans="2:46" s="117" customFormat="1">
      <c r="B10" s="116"/>
      <c r="L10" s="116"/>
    </row>
    <row r="11" spans="2:46" s="117" customFormat="1" ht="12" customHeight="1">
      <c r="B11" s="116"/>
      <c r="D11" s="113" t="s">
        <v>17</v>
      </c>
      <c r="F11" s="114" t="s">
        <v>3</v>
      </c>
      <c r="I11" s="113" t="s">
        <v>18</v>
      </c>
      <c r="J11" s="114" t="s">
        <v>3</v>
      </c>
      <c r="L11" s="116"/>
    </row>
    <row r="12" spans="2:46" s="117" customFormat="1" ht="12" customHeight="1">
      <c r="B12" s="116"/>
      <c r="D12" s="113" t="s">
        <v>19</v>
      </c>
      <c r="F12" s="114" t="s">
        <v>20</v>
      </c>
      <c r="I12" s="113" t="s">
        <v>21</v>
      </c>
      <c r="J12" s="266" t="str">
        <f>'Rekapitulace stavby'!AN8</f>
        <v>27. 12. 2024</v>
      </c>
      <c r="L12" s="116"/>
    </row>
    <row r="13" spans="2:46" s="117" customFormat="1" ht="10.8" customHeight="1">
      <c r="B13" s="116"/>
      <c r="L13" s="116"/>
    </row>
    <row r="14" spans="2:46" s="117" customFormat="1" ht="12" customHeight="1">
      <c r="B14" s="116"/>
      <c r="D14" s="113" t="s">
        <v>23</v>
      </c>
      <c r="I14" s="113" t="s">
        <v>24</v>
      </c>
      <c r="J14" s="114" t="str">
        <f>IF('Rekapitulace stavby'!AN10="","",'Rekapitulace stavby'!AN10)</f>
        <v/>
      </c>
      <c r="L14" s="116"/>
    </row>
    <row r="15" spans="2:46" s="117" customFormat="1" ht="18" customHeight="1">
      <c r="B15" s="116"/>
      <c r="E15" s="114" t="str">
        <f>IF('Rekapitulace stavby'!E11="","",'Rekapitulace stavby'!E11)</f>
        <v xml:space="preserve"> </v>
      </c>
      <c r="I15" s="113" t="s">
        <v>26</v>
      </c>
      <c r="J15" s="114" t="str">
        <f>IF('Rekapitulace stavby'!AN11="","",'Rekapitulace stavby'!AN11)</f>
        <v/>
      </c>
      <c r="L15" s="116"/>
    </row>
    <row r="16" spans="2:46" s="117" customFormat="1" ht="6.9" customHeight="1">
      <c r="B16" s="116"/>
      <c r="L16" s="116"/>
    </row>
    <row r="17" spans="2:12" s="117" customFormat="1" ht="12" customHeight="1">
      <c r="B17" s="116"/>
      <c r="D17" s="113" t="s">
        <v>1280</v>
      </c>
      <c r="I17" s="113" t="s">
        <v>24</v>
      </c>
      <c r="J17" s="171" t="str">
        <f>'Rekapitulace stavby'!AN13</f>
        <v>Vyplň údaj</v>
      </c>
      <c r="L17" s="116"/>
    </row>
    <row r="18" spans="2:12" s="117" customFormat="1" ht="18" customHeight="1">
      <c r="B18" s="116"/>
      <c r="E18" s="306" t="str">
        <f>'Rekapitulace stavby'!E14</f>
        <v xml:space="preserve"> Vyplň údaj</v>
      </c>
      <c r="F18" s="306"/>
      <c r="G18" s="306"/>
      <c r="H18" s="306"/>
      <c r="I18" s="113" t="s">
        <v>26</v>
      </c>
      <c r="J18" s="171" t="str">
        <f>'Rekapitulace stavby'!AN14</f>
        <v>Vyplň údaj</v>
      </c>
      <c r="L18" s="116"/>
    </row>
    <row r="19" spans="2:12" s="117" customFormat="1" ht="6.9" customHeight="1">
      <c r="B19" s="116"/>
      <c r="L19" s="116"/>
    </row>
    <row r="20" spans="2:12" s="117" customFormat="1" ht="12" customHeight="1">
      <c r="B20" s="116"/>
      <c r="D20" s="113" t="s">
        <v>28</v>
      </c>
      <c r="I20" s="113" t="s">
        <v>24</v>
      </c>
      <c r="J20" s="114" t="str">
        <f>IF('Rekapitulace stavby'!AN16="","",'Rekapitulace stavby'!AN16)</f>
        <v/>
      </c>
      <c r="L20" s="116"/>
    </row>
    <row r="21" spans="2:12" s="117" customFormat="1" ht="18" customHeight="1">
      <c r="B21" s="116"/>
      <c r="E21" s="114" t="str">
        <f>IF('Rekapitulace stavby'!E17="","",'Rekapitulace stavby'!E17)</f>
        <v xml:space="preserve"> </v>
      </c>
      <c r="I21" s="113" t="s">
        <v>26</v>
      </c>
      <c r="J21" s="114" t="str">
        <f>IF('Rekapitulace stavby'!AN17="","",'Rekapitulace stavby'!AN17)</f>
        <v/>
      </c>
      <c r="L21" s="116"/>
    </row>
    <row r="22" spans="2:12" s="117" customFormat="1" ht="6.9" customHeight="1">
      <c r="B22" s="116"/>
      <c r="L22" s="116"/>
    </row>
    <row r="23" spans="2:12" s="117" customFormat="1" ht="12" customHeight="1">
      <c r="B23" s="116"/>
      <c r="D23" s="113" t="s">
        <v>30</v>
      </c>
      <c r="I23" s="113" t="s">
        <v>24</v>
      </c>
      <c r="J23" s="114" t="s">
        <v>3</v>
      </c>
      <c r="L23" s="116"/>
    </row>
    <row r="24" spans="2:12" s="117" customFormat="1" ht="18" customHeight="1">
      <c r="B24" s="116"/>
      <c r="E24" s="114" t="s">
        <v>31</v>
      </c>
      <c r="I24" s="113" t="s">
        <v>26</v>
      </c>
      <c r="J24" s="114" t="s">
        <v>3</v>
      </c>
      <c r="L24" s="116"/>
    </row>
    <row r="25" spans="2:12" s="117" customFormat="1" ht="6.9" customHeight="1">
      <c r="B25" s="116"/>
      <c r="L25" s="116"/>
    </row>
    <row r="26" spans="2:12" s="117" customFormat="1" ht="12" customHeight="1">
      <c r="B26" s="116"/>
      <c r="D26" s="113" t="s">
        <v>32</v>
      </c>
      <c r="L26" s="116"/>
    </row>
    <row r="27" spans="2:12" s="174" customFormat="1" ht="55.8" customHeight="1">
      <c r="B27" s="173"/>
      <c r="E27" s="316" t="s">
        <v>33</v>
      </c>
      <c r="F27" s="316"/>
      <c r="G27" s="316"/>
      <c r="H27" s="316"/>
      <c r="L27" s="173"/>
    </row>
    <row r="28" spans="2:12" s="117" customFormat="1" ht="6.9" customHeight="1">
      <c r="B28" s="116"/>
      <c r="L28" s="116"/>
    </row>
    <row r="29" spans="2:12" s="117" customFormat="1" ht="6.9" customHeight="1">
      <c r="B29" s="116"/>
      <c r="D29" s="136"/>
      <c r="E29" s="136"/>
      <c r="F29" s="136"/>
      <c r="G29" s="136"/>
      <c r="H29" s="136"/>
      <c r="I29" s="136"/>
      <c r="J29" s="136"/>
      <c r="K29" s="136"/>
      <c r="L29" s="116"/>
    </row>
    <row r="30" spans="2:12" s="117" customFormat="1" ht="25.35" customHeight="1">
      <c r="B30" s="116"/>
      <c r="D30" s="175" t="s">
        <v>34</v>
      </c>
      <c r="J30" s="176">
        <f>ROUND(J81, 2)</f>
        <v>0</v>
      </c>
      <c r="L30" s="116"/>
    </row>
    <row r="31" spans="2:12" s="117" customFormat="1" ht="6.9" customHeight="1">
      <c r="B31" s="116"/>
      <c r="D31" s="136"/>
      <c r="E31" s="136"/>
      <c r="F31" s="136"/>
      <c r="G31" s="136"/>
      <c r="H31" s="136"/>
      <c r="I31" s="136"/>
      <c r="J31" s="136"/>
      <c r="K31" s="136"/>
      <c r="L31" s="116"/>
    </row>
    <row r="32" spans="2:12" s="117" customFormat="1" ht="14.4" customHeight="1">
      <c r="B32" s="116"/>
      <c r="F32" s="177" t="s">
        <v>36</v>
      </c>
      <c r="I32" s="177" t="s">
        <v>35</v>
      </c>
      <c r="J32" s="177" t="s">
        <v>37</v>
      </c>
      <c r="L32" s="116"/>
    </row>
    <row r="33" spans="2:12" s="117" customFormat="1" ht="14.4" customHeight="1">
      <c r="B33" s="116"/>
      <c r="D33" s="178" t="s">
        <v>38</v>
      </c>
      <c r="E33" s="113" t="s">
        <v>39</v>
      </c>
      <c r="F33" s="179">
        <f>ROUND((SUM(BE81:BE92)),  2)</f>
        <v>0</v>
      </c>
      <c r="I33" s="180">
        <v>0.21</v>
      </c>
      <c r="J33" s="179">
        <f>ROUND(((SUM(BE81:BE92))*I33),  2)</f>
        <v>0</v>
      </c>
      <c r="L33" s="116"/>
    </row>
    <row r="34" spans="2:12" s="117" customFormat="1" ht="14.4" customHeight="1">
      <c r="B34" s="116"/>
      <c r="E34" s="113" t="s">
        <v>40</v>
      </c>
      <c r="F34" s="179">
        <f>ROUND((SUM(BF81:BF92)),  2)</f>
        <v>0</v>
      </c>
      <c r="I34" s="180">
        <v>0.12</v>
      </c>
      <c r="J34" s="179">
        <f>ROUND(((SUM(BF81:BF92))*I34),  2)</f>
        <v>0</v>
      </c>
      <c r="L34" s="116"/>
    </row>
    <row r="35" spans="2:12" s="117" customFormat="1" ht="14.4" hidden="1" customHeight="1">
      <c r="B35" s="116"/>
      <c r="E35" s="113" t="s">
        <v>41</v>
      </c>
      <c r="F35" s="179">
        <f>ROUND((SUM(BG81:BG92)),  2)</f>
        <v>0</v>
      </c>
      <c r="I35" s="180">
        <v>0.21</v>
      </c>
      <c r="J35" s="179">
        <f>0</f>
        <v>0</v>
      </c>
      <c r="L35" s="116"/>
    </row>
    <row r="36" spans="2:12" s="117" customFormat="1" ht="14.4" hidden="1" customHeight="1">
      <c r="B36" s="116"/>
      <c r="E36" s="113" t="s">
        <v>42</v>
      </c>
      <c r="F36" s="179">
        <f>ROUND((SUM(BH81:BH92)),  2)</f>
        <v>0</v>
      </c>
      <c r="I36" s="180">
        <v>0.12</v>
      </c>
      <c r="J36" s="179">
        <f>0</f>
        <v>0</v>
      </c>
      <c r="L36" s="116"/>
    </row>
    <row r="37" spans="2:12" s="117" customFormat="1" ht="14.4" hidden="1" customHeight="1">
      <c r="B37" s="116"/>
      <c r="E37" s="113" t="s">
        <v>43</v>
      </c>
      <c r="F37" s="179">
        <f>ROUND((SUM(BI81:BI92)),  2)</f>
        <v>0</v>
      </c>
      <c r="I37" s="180">
        <v>0</v>
      </c>
      <c r="J37" s="179">
        <f>0</f>
        <v>0</v>
      </c>
      <c r="L37" s="116"/>
    </row>
    <row r="38" spans="2:12" s="117" customFormat="1" ht="6.9" customHeight="1">
      <c r="B38" s="116"/>
      <c r="L38" s="116"/>
    </row>
    <row r="39" spans="2:12" s="117" customFormat="1" ht="25.35" customHeight="1">
      <c r="B39" s="116"/>
      <c r="C39" s="181"/>
      <c r="D39" s="182" t="s">
        <v>44</v>
      </c>
      <c r="E39" s="139"/>
      <c r="F39" s="139"/>
      <c r="G39" s="183" t="s">
        <v>45</v>
      </c>
      <c r="H39" s="184" t="s">
        <v>46</v>
      </c>
      <c r="I39" s="139"/>
      <c r="J39" s="185">
        <f>SUM(J30:J37)</f>
        <v>0</v>
      </c>
      <c r="K39" s="186"/>
      <c r="L39" s="116"/>
    </row>
    <row r="40" spans="2:12" s="117" customFormat="1" ht="14.4" customHeight="1"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16"/>
    </row>
    <row r="44" spans="2:12" s="117" customFormat="1" ht="6.9" customHeight="1"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16"/>
    </row>
    <row r="45" spans="2:12" s="117" customFormat="1" ht="24.9" customHeight="1">
      <c r="B45" s="116"/>
      <c r="C45" s="108" t="s">
        <v>107</v>
      </c>
      <c r="L45" s="116"/>
    </row>
    <row r="46" spans="2:12" s="117" customFormat="1" ht="6.9" customHeight="1">
      <c r="B46" s="116"/>
      <c r="L46" s="116"/>
    </row>
    <row r="47" spans="2:12" s="117" customFormat="1" ht="12" customHeight="1">
      <c r="B47" s="116"/>
      <c r="C47" s="113" t="s">
        <v>15</v>
      </c>
      <c r="L47" s="116"/>
    </row>
    <row r="48" spans="2:12" s="117" customFormat="1" ht="16.5" customHeight="1">
      <c r="B48" s="116"/>
      <c r="E48" s="318" t="str">
        <f>E7</f>
        <v>VŠE 3.np, Centrum pro konzultace</v>
      </c>
      <c r="F48" s="319"/>
      <c r="G48" s="319"/>
      <c r="H48" s="319"/>
      <c r="L48" s="116"/>
    </row>
    <row r="49" spans="2:47" s="117" customFormat="1" ht="12" customHeight="1">
      <c r="B49" s="116"/>
      <c r="C49" s="113" t="s">
        <v>105</v>
      </c>
      <c r="L49" s="116"/>
    </row>
    <row r="50" spans="2:47" s="117" customFormat="1" ht="16.5" customHeight="1">
      <c r="B50" s="116"/>
      <c r="E50" s="278" t="str">
        <f>E9</f>
        <v>06 - ÚT</v>
      </c>
      <c r="F50" s="317"/>
      <c r="G50" s="317"/>
      <c r="H50" s="317"/>
      <c r="L50" s="116"/>
    </row>
    <row r="51" spans="2:47" s="117" customFormat="1" ht="6.9" customHeight="1">
      <c r="B51" s="116"/>
      <c r="L51" s="116"/>
    </row>
    <row r="52" spans="2:47" s="117" customFormat="1" ht="12" customHeight="1">
      <c r="B52" s="116"/>
      <c r="C52" s="113" t="s">
        <v>19</v>
      </c>
      <c r="F52" s="114" t="str">
        <f>F12</f>
        <v>Praha</v>
      </c>
      <c r="I52" s="113" t="s">
        <v>21</v>
      </c>
      <c r="J52" s="187" t="str">
        <f>IF(J12="","",J12)</f>
        <v>27. 12. 2024</v>
      </c>
      <c r="L52" s="116"/>
    </row>
    <row r="53" spans="2:47" s="117" customFormat="1" ht="6.9" customHeight="1">
      <c r="B53" s="116"/>
      <c r="L53" s="116"/>
    </row>
    <row r="54" spans="2:47" s="117" customFormat="1" ht="15.15" customHeight="1">
      <c r="B54" s="116"/>
      <c r="C54" s="113" t="s">
        <v>23</v>
      </c>
      <c r="F54" s="114" t="str">
        <f>E15</f>
        <v xml:space="preserve"> </v>
      </c>
      <c r="I54" s="113" t="s">
        <v>28</v>
      </c>
      <c r="J54" s="188" t="str">
        <f>E21</f>
        <v xml:space="preserve"> </v>
      </c>
      <c r="L54" s="116"/>
    </row>
    <row r="55" spans="2:47" s="117" customFormat="1" ht="15.15" customHeight="1">
      <c r="B55" s="116"/>
      <c r="C55" s="113" t="s">
        <v>27</v>
      </c>
      <c r="F55" s="114" t="str">
        <f>IF(E18="","",E18)</f>
        <v xml:space="preserve"> Vyplň údaj</v>
      </c>
      <c r="I55" s="113" t="s">
        <v>30</v>
      </c>
      <c r="J55" s="188" t="str">
        <f>E24</f>
        <v>Ing. Milan Dušek</v>
      </c>
      <c r="L55" s="116"/>
    </row>
    <row r="56" spans="2:47" s="117" customFormat="1" ht="10.35" customHeight="1">
      <c r="B56" s="116"/>
      <c r="L56" s="116"/>
    </row>
    <row r="57" spans="2:47" s="117" customFormat="1" ht="29.25" customHeight="1">
      <c r="B57" s="116"/>
      <c r="C57" s="189" t="s">
        <v>108</v>
      </c>
      <c r="D57" s="181"/>
      <c r="E57" s="181"/>
      <c r="F57" s="181"/>
      <c r="G57" s="181"/>
      <c r="H57" s="181"/>
      <c r="I57" s="181"/>
      <c r="J57" s="190" t="s">
        <v>109</v>
      </c>
      <c r="K57" s="181"/>
      <c r="L57" s="116"/>
    </row>
    <row r="58" spans="2:47" s="117" customFormat="1" ht="10.35" customHeight="1">
      <c r="B58" s="116"/>
      <c r="L58" s="116"/>
    </row>
    <row r="59" spans="2:47" s="117" customFormat="1" ht="22.8" customHeight="1">
      <c r="B59" s="116"/>
      <c r="C59" s="191" t="s">
        <v>66</v>
      </c>
      <c r="J59" s="176">
        <f>J81</f>
        <v>0</v>
      </c>
      <c r="L59" s="116"/>
      <c r="AU59" s="104" t="s">
        <v>110</v>
      </c>
    </row>
    <row r="60" spans="2:47" s="193" customFormat="1" ht="24.9" customHeight="1">
      <c r="B60" s="192"/>
      <c r="D60" s="194" t="s">
        <v>116</v>
      </c>
      <c r="E60" s="195"/>
      <c r="F60" s="195"/>
      <c r="G60" s="195"/>
      <c r="H60" s="195"/>
      <c r="I60" s="195"/>
      <c r="J60" s="196">
        <f>J82</f>
        <v>0</v>
      </c>
      <c r="L60" s="192"/>
    </row>
    <row r="61" spans="2:47" s="198" customFormat="1" ht="19.95" customHeight="1">
      <c r="B61" s="197"/>
      <c r="D61" s="199" t="s">
        <v>663</v>
      </c>
      <c r="E61" s="200"/>
      <c r="F61" s="200"/>
      <c r="G61" s="200"/>
      <c r="H61" s="200"/>
      <c r="I61" s="200"/>
      <c r="J61" s="201">
        <f>J83</f>
        <v>0</v>
      </c>
      <c r="L61" s="197"/>
    </row>
    <row r="62" spans="2:47" s="117" customFormat="1" ht="21.75" customHeight="1">
      <c r="B62" s="116"/>
      <c r="L62" s="116"/>
    </row>
    <row r="63" spans="2:47" s="117" customFormat="1" ht="6.9" customHeight="1">
      <c r="B63" s="126"/>
      <c r="C63" s="127"/>
      <c r="D63" s="127"/>
      <c r="E63" s="127"/>
      <c r="F63" s="127"/>
      <c r="G63" s="127"/>
      <c r="H63" s="127"/>
      <c r="I63" s="127"/>
      <c r="J63" s="127"/>
      <c r="K63" s="127"/>
      <c r="L63" s="116"/>
    </row>
    <row r="67" spans="2:20" s="117" customFormat="1" ht="6.9" customHeight="1">
      <c r="B67" s="128"/>
      <c r="C67" s="129"/>
      <c r="D67" s="129"/>
      <c r="E67" s="129"/>
      <c r="F67" s="129"/>
      <c r="G67" s="129"/>
      <c r="H67" s="129"/>
      <c r="I67" s="129"/>
      <c r="J67" s="129"/>
      <c r="K67" s="129"/>
      <c r="L67" s="116"/>
    </row>
    <row r="68" spans="2:20" s="117" customFormat="1" ht="24.9" customHeight="1">
      <c r="B68" s="116"/>
      <c r="C68" s="108" t="s">
        <v>123</v>
      </c>
      <c r="L68" s="116"/>
    </row>
    <row r="69" spans="2:20" s="117" customFormat="1" ht="6.9" customHeight="1">
      <c r="B69" s="116"/>
      <c r="L69" s="116"/>
    </row>
    <row r="70" spans="2:20" s="117" customFormat="1" ht="12" customHeight="1">
      <c r="B70" s="116"/>
      <c r="C70" s="113" t="s">
        <v>15</v>
      </c>
      <c r="L70" s="116"/>
    </row>
    <row r="71" spans="2:20" s="117" customFormat="1" ht="16.5" customHeight="1">
      <c r="B71" s="116"/>
      <c r="E71" s="318" t="str">
        <f>E7</f>
        <v>VŠE 3.np, Centrum pro konzultace</v>
      </c>
      <c r="F71" s="319"/>
      <c r="G71" s="319"/>
      <c r="H71" s="319"/>
      <c r="L71" s="116"/>
    </row>
    <row r="72" spans="2:20" s="117" customFormat="1" ht="12" customHeight="1">
      <c r="B72" s="116"/>
      <c r="C72" s="113" t="s">
        <v>105</v>
      </c>
      <c r="L72" s="116"/>
    </row>
    <row r="73" spans="2:20" s="117" customFormat="1" ht="16.5" customHeight="1">
      <c r="B73" s="116"/>
      <c r="E73" s="278" t="str">
        <f>E9</f>
        <v>06 - ÚT</v>
      </c>
      <c r="F73" s="317"/>
      <c r="G73" s="317"/>
      <c r="H73" s="317"/>
      <c r="L73" s="116"/>
    </row>
    <row r="74" spans="2:20" s="117" customFormat="1" ht="6.9" customHeight="1">
      <c r="B74" s="116"/>
      <c r="L74" s="116"/>
    </row>
    <row r="75" spans="2:20" s="117" customFormat="1" ht="12" customHeight="1">
      <c r="B75" s="116"/>
      <c r="C75" s="113" t="s">
        <v>19</v>
      </c>
      <c r="F75" s="114" t="str">
        <f>F12</f>
        <v>Praha</v>
      </c>
      <c r="I75" s="113" t="s">
        <v>21</v>
      </c>
      <c r="J75" s="187" t="str">
        <f>IF(J12="","",J12)</f>
        <v>27. 12. 2024</v>
      </c>
      <c r="L75" s="116"/>
    </row>
    <row r="76" spans="2:20" s="117" customFormat="1" ht="6.9" customHeight="1">
      <c r="B76" s="116"/>
      <c r="L76" s="116"/>
    </row>
    <row r="77" spans="2:20" s="117" customFormat="1" ht="15.15" customHeight="1">
      <c r="B77" s="116"/>
      <c r="C77" s="113" t="s">
        <v>23</v>
      </c>
      <c r="F77" s="114" t="str">
        <f>E15</f>
        <v xml:space="preserve"> </v>
      </c>
      <c r="I77" s="113" t="s">
        <v>28</v>
      </c>
      <c r="J77" s="188" t="str">
        <f>E21</f>
        <v xml:space="preserve"> </v>
      </c>
      <c r="L77" s="116"/>
    </row>
    <row r="78" spans="2:20" s="117" customFormat="1" ht="15.15" customHeight="1">
      <c r="B78" s="116"/>
      <c r="C78" s="113" t="s">
        <v>27</v>
      </c>
      <c r="F78" s="114" t="str">
        <f>IF(E18="","",E18)</f>
        <v xml:space="preserve"> Vyplň údaj</v>
      </c>
      <c r="I78" s="113" t="s">
        <v>30</v>
      </c>
      <c r="J78" s="188" t="str">
        <f>E24</f>
        <v>Ing. Milan Dušek</v>
      </c>
      <c r="L78" s="116"/>
    </row>
    <row r="79" spans="2:20" s="117" customFormat="1" ht="10.35" customHeight="1">
      <c r="B79" s="116"/>
      <c r="L79" s="116"/>
    </row>
    <row r="80" spans="2:20" s="206" customFormat="1" ht="29.25" customHeight="1">
      <c r="B80" s="202"/>
      <c r="C80" s="203" t="s">
        <v>124</v>
      </c>
      <c r="D80" s="204" t="s">
        <v>53</v>
      </c>
      <c r="E80" s="204" t="s">
        <v>49</v>
      </c>
      <c r="F80" s="204" t="s">
        <v>50</v>
      </c>
      <c r="G80" s="204" t="s">
        <v>125</v>
      </c>
      <c r="H80" s="204" t="s">
        <v>126</v>
      </c>
      <c r="I80" s="204" t="s">
        <v>127</v>
      </c>
      <c r="J80" s="204" t="s">
        <v>109</v>
      </c>
      <c r="K80" s="205" t="s">
        <v>128</v>
      </c>
      <c r="L80" s="202"/>
      <c r="M80" s="141" t="s">
        <v>3</v>
      </c>
      <c r="N80" s="142" t="s">
        <v>38</v>
      </c>
      <c r="O80" s="142" t="s">
        <v>129</v>
      </c>
      <c r="P80" s="142" t="s">
        <v>130</v>
      </c>
      <c r="Q80" s="142" t="s">
        <v>131</v>
      </c>
      <c r="R80" s="142" t="s">
        <v>132</v>
      </c>
      <c r="S80" s="142" t="s">
        <v>133</v>
      </c>
      <c r="T80" s="143" t="s">
        <v>134</v>
      </c>
    </row>
    <row r="81" spans="2:65" s="117" customFormat="1" ht="22.8" customHeight="1">
      <c r="B81" s="116"/>
      <c r="C81" s="147" t="s">
        <v>135</v>
      </c>
      <c r="J81" s="207">
        <f>BK81</f>
        <v>0</v>
      </c>
      <c r="L81" s="116"/>
      <c r="M81" s="144"/>
      <c r="N81" s="136"/>
      <c r="O81" s="136"/>
      <c r="P81" s="208">
        <f>P82</f>
        <v>13.695</v>
      </c>
      <c r="Q81" s="136"/>
      <c r="R81" s="208">
        <f>R82</f>
        <v>3.2000000000000003E-4</v>
      </c>
      <c r="S81" s="136"/>
      <c r="T81" s="209">
        <f>T82</f>
        <v>0.187</v>
      </c>
      <c r="AT81" s="104" t="s">
        <v>67</v>
      </c>
      <c r="AU81" s="104" t="s">
        <v>110</v>
      </c>
      <c r="BK81" s="210">
        <f>BK82</f>
        <v>0</v>
      </c>
    </row>
    <row r="82" spans="2:65" s="212" customFormat="1" ht="25.95" customHeight="1">
      <c r="B82" s="211"/>
      <c r="D82" s="213" t="s">
        <v>67</v>
      </c>
      <c r="E82" s="214" t="s">
        <v>235</v>
      </c>
      <c r="F82" s="214" t="s">
        <v>236</v>
      </c>
      <c r="J82" s="215">
        <f>BK82</f>
        <v>0</v>
      </c>
      <c r="L82" s="211"/>
      <c r="M82" s="216"/>
      <c r="P82" s="217">
        <f>P83</f>
        <v>13.695</v>
      </c>
      <c r="R82" s="217">
        <f>R83</f>
        <v>3.2000000000000003E-4</v>
      </c>
      <c r="T82" s="218">
        <f>T83</f>
        <v>0.187</v>
      </c>
      <c r="AR82" s="213" t="s">
        <v>78</v>
      </c>
      <c r="AT82" s="219" t="s">
        <v>67</v>
      </c>
      <c r="AU82" s="219" t="s">
        <v>68</v>
      </c>
      <c r="AY82" s="213" t="s">
        <v>138</v>
      </c>
      <c r="BK82" s="220">
        <f>BK83</f>
        <v>0</v>
      </c>
    </row>
    <row r="83" spans="2:65" s="212" customFormat="1" ht="22.8" customHeight="1">
      <c r="B83" s="211"/>
      <c r="D83" s="213" t="s">
        <v>67</v>
      </c>
      <c r="E83" s="221" t="s">
        <v>664</v>
      </c>
      <c r="F83" s="221" t="s">
        <v>665</v>
      </c>
      <c r="J83" s="222">
        <f>BK83</f>
        <v>0</v>
      </c>
      <c r="L83" s="211"/>
      <c r="M83" s="216"/>
      <c r="P83" s="217">
        <f>SUM(P84:P92)</f>
        <v>13.695</v>
      </c>
      <c r="R83" s="217">
        <f>SUM(R84:R92)</f>
        <v>3.2000000000000003E-4</v>
      </c>
      <c r="T83" s="218">
        <f>SUM(T84:T92)</f>
        <v>0.187</v>
      </c>
      <c r="AR83" s="213" t="s">
        <v>78</v>
      </c>
      <c r="AT83" s="219" t="s">
        <v>67</v>
      </c>
      <c r="AU83" s="219" t="s">
        <v>76</v>
      </c>
      <c r="AY83" s="213" t="s">
        <v>138</v>
      </c>
      <c r="BK83" s="220">
        <f>SUM(BK84:BK92)</f>
        <v>0</v>
      </c>
    </row>
    <row r="84" spans="2:65" s="117" customFormat="1" ht="16.5" customHeight="1">
      <c r="B84" s="116"/>
      <c r="C84" s="223" t="s">
        <v>76</v>
      </c>
      <c r="D84" s="223" t="s">
        <v>141</v>
      </c>
      <c r="E84" s="224" t="s">
        <v>666</v>
      </c>
      <c r="F84" s="225" t="s">
        <v>667</v>
      </c>
      <c r="G84" s="226" t="s">
        <v>318</v>
      </c>
      <c r="H84" s="227">
        <v>4</v>
      </c>
      <c r="I84" s="99"/>
      <c r="J84" s="228">
        <f>ROUND(I84*H84,2)</f>
        <v>0</v>
      </c>
      <c r="K84" s="225" t="s">
        <v>145</v>
      </c>
      <c r="L84" s="116"/>
      <c r="M84" s="229" t="s">
        <v>3</v>
      </c>
      <c r="N84" s="230" t="s">
        <v>39</v>
      </c>
      <c r="O84" s="231">
        <v>0.36099999999999999</v>
      </c>
      <c r="P84" s="231">
        <f>O84*H84</f>
        <v>1.444</v>
      </c>
      <c r="Q84" s="231">
        <v>8.0000000000000007E-5</v>
      </c>
      <c r="R84" s="231">
        <f>Q84*H84</f>
        <v>3.2000000000000003E-4</v>
      </c>
      <c r="S84" s="231">
        <v>4.675E-2</v>
      </c>
      <c r="T84" s="232">
        <f>S84*H84</f>
        <v>0.187</v>
      </c>
      <c r="AR84" s="233" t="s">
        <v>239</v>
      </c>
      <c r="AT84" s="233" t="s">
        <v>141</v>
      </c>
      <c r="AU84" s="233" t="s">
        <v>78</v>
      </c>
      <c r="AY84" s="104" t="s">
        <v>138</v>
      </c>
      <c r="BE84" s="234">
        <f>IF(N84="základní",J84,0)</f>
        <v>0</v>
      </c>
      <c r="BF84" s="234">
        <f>IF(N84="snížená",J84,0)</f>
        <v>0</v>
      </c>
      <c r="BG84" s="234">
        <f>IF(N84="zákl. přenesená",J84,0)</f>
        <v>0</v>
      </c>
      <c r="BH84" s="234">
        <f>IF(N84="sníž. přenesená",J84,0)</f>
        <v>0</v>
      </c>
      <c r="BI84" s="234">
        <f>IF(N84="nulová",J84,0)</f>
        <v>0</v>
      </c>
      <c r="BJ84" s="104" t="s">
        <v>76</v>
      </c>
      <c r="BK84" s="234">
        <f>ROUND(I84*H84,2)</f>
        <v>0</v>
      </c>
      <c r="BL84" s="104" t="s">
        <v>239</v>
      </c>
      <c r="BM84" s="233" t="s">
        <v>668</v>
      </c>
    </row>
    <row r="85" spans="2:65" s="117" customFormat="1">
      <c r="B85" s="116"/>
      <c r="D85" s="235" t="s">
        <v>148</v>
      </c>
      <c r="F85" s="236" t="s">
        <v>669</v>
      </c>
      <c r="I85" s="267"/>
      <c r="L85" s="116"/>
      <c r="M85" s="237"/>
      <c r="T85" s="138"/>
      <c r="AT85" s="104" t="s">
        <v>148</v>
      </c>
      <c r="AU85" s="104" t="s">
        <v>78</v>
      </c>
    </row>
    <row r="86" spans="2:65" s="117" customFormat="1" ht="16.5" customHeight="1">
      <c r="B86" s="116"/>
      <c r="C86" s="223" t="s">
        <v>78</v>
      </c>
      <c r="D86" s="223" t="s">
        <v>141</v>
      </c>
      <c r="E86" s="224" t="s">
        <v>670</v>
      </c>
      <c r="F86" s="225" t="s">
        <v>671</v>
      </c>
      <c r="G86" s="226" t="s">
        <v>318</v>
      </c>
      <c r="H86" s="227">
        <v>4</v>
      </c>
      <c r="I86" s="99"/>
      <c r="J86" s="228">
        <f>ROUND(I86*H86,2)</f>
        <v>0</v>
      </c>
      <c r="K86" s="225" t="s">
        <v>145</v>
      </c>
      <c r="L86" s="116"/>
      <c r="M86" s="229" t="s">
        <v>3</v>
      </c>
      <c r="N86" s="230" t="s">
        <v>39</v>
      </c>
      <c r="O86" s="231">
        <v>1.1279999999999999</v>
      </c>
      <c r="P86" s="231">
        <f>O86*H86</f>
        <v>4.5119999999999996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AR86" s="233" t="s">
        <v>239</v>
      </c>
      <c r="AT86" s="233" t="s">
        <v>141</v>
      </c>
      <c r="AU86" s="233" t="s">
        <v>78</v>
      </c>
      <c r="AY86" s="104" t="s">
        <v>138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04" t="s">
        <v>76</v>
      </c>
      <c r="BK86" s="234">
        <f>ROUND(I86*H86,2)</f>
        <v>0</v>
      </c>
      <c r="BL86" s="104" t="s">
        <v>239</v>
      </c>
      <c r="BM86" s="233" t="s">
        <v>672</v>
      </c>
    </row>
    <row r="87" spans="2:65" s="117" customFormat="1">
      <c r="B87" s="116"/>
      <c r="D87" s="235" t="s">
        <v>148</v>
      </c>
      <c r="F87" s="236" t="s">
        <v>673</v>
      </c>
      <c r="I87" s="267"/>
      <c r="L87" s="116"/>
      <c r="M87" s="237"/>
      <c r="T87" s="138"/>
      <c r="AT87" s="104" t="s">
        <v>148</v>
      </c>
      <c r="AU87" s="104" t="s">
        <v>78</v>
      </c>
    </row>
    <row r="88" spans="2:65" s="117" customFormat="1" ht="16.5" customHeight="1">
      <c r="B88" s="116"/>
      <c r="C88" s="223" t="s">
        <v>160</v>
      </c>
      <c r="D88" s="223" t="s">
        <v>141</v>
      </c>
      <c r="E88" s="224" t="s">
        <v>674</v>
      </c>
      <c r="F88" s="225" t="s">
        <v>675</v>
      </c>
      <c r="G88" s="226" t="s">
        <v>482</v>
      </c>
      <c r="H88" s="227">
        <v>1</v>
      </c>
      <c r="I88" s="99"/>
      <c r="J88" s="228">
        <f>ROUND(I88*H88,2)</f>
        <v>0</v>
      </c>
      <c r="K88" s="225" t="s">
        <v>3</v>
      </c>
      <c r="L88" s="116"/>
      <c r="M88" s="229" t="s">
        <v>3</v>
      </c>
      <c r="N88" s="230" t="s">
        <v>39</v>
      </c>
      <c r="O88" s="231">
        <v>0</v>
      </c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33" t="s">
        <v>239</v>
      </c>
      <c r="AT88" s="233" t="s">
        <v>141</v>
      </c>
      <c r="AU88" s="233" t="s">
        <v>78</v>
      </c>
      <c r="AY88" s="104" t="s">
        <v>138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04" t="s">
        <v>76</v>
      </c>
      <c r="BK88" s="234">
        <f>ROUND(I88*H88,2)</f>
        <v>0</v>
      </c>
      <c r="BL88" s="104" t="s">
        <v>239</v>
      </c>
      <c r="BM88" s="233" t="s">
        <v>676</v>
      </c>
    </row>
    <row r="89" spans="2:65" s="117" customFormat="1" ht="16.5" customHeight="1">
      <c r="B89" s="116"/>
      <c r="C89" s="223" t="s">
        <v>146</v>
      </c>
      <c r="D89" s="223" t="s">
        <v>141</v>
      </c>
      <c r="E89" s="224" t="s">
        <v>677</v>
      </c>
      <c r="F89" s="225" t="s">
        <v>678</v>
      </c>
      <c r="G89" s="226" t="s">
        <v>482</v>
      </c>
      <c r="H89" s="227">
        <v>4</v>
      </c>
      <c r="I89" s="99"/>
      <c r="J89" s="228">
        <f>ROUND(I89*H89,2)</f>
        <v>0</v>
      </c>
      <c r="K89" s="225" t="s">
        <v>3</v>
      </c>
      <c r="L89" s="116"/>
      <c r="M89" s="229" t="s">
        <v>3</v>
      </c>
      <c r="N89" s="230" t="s">
        <v>39</v>
      </c>
      <c r="O89" s="231">
        <v>0</v>
      </c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AR89" s="233" t="s">
        <v>239</v>
      </c>
      <c r="AT89" s="233" t="s">
        <v>141</v>
      </c>
      <c r="AU89" s="233" t="s">
        <v>78</v>
      </c>
      <c r="AY89" s="104" t="s">
        <v>138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04" t="s">
        <v>76</v>
      </c>
      <c r="BK89" s="234">
        <f>ROUND(I89*H89,2)</f>
        <v>0</v>
      </c>
      <c r="BL89" s="104" t="s">
        <v>239</v>
      </c>
      <c r="BM89" s="233" t="s">
        <v>679</v>
      </c>
    </row>
    <row r="90" spans="2:65" s="117" customFormat="1" ht="16.5" customHeight="1">
      <c r="B90" s="116"/>
      <c r="C90" s="223" t="s">
        <v>173</v>
      </c>
      <c r="D90" s="223" t="s">
        <v>141</v>
      </c>
      <c r="E90" s="224" t="s">
        <v>680</v>
      </c>
      <c r="F90" s="225" t="s">
        <v>681</v>
      </c>
      <c r="G90" s="226" t="s">
        <v>482</v>
      </c>
      <c r="H90" s="227">
        <v>4</v>
      </c>
      <c r="I90" s="99"/>
      <c r="J90" s="228">
        <f>ROUND(I90*H90,2)</f>
        <v>0</v>
      </c>
      <c r="K90" s="225" t="s">
        <v>3</v>
      </c>
      <c r="L90" s="116"/>
      <c r="M90" s="229" t="s">
        <v>3</v>
      </c>
      <c r="N90" s="230" t="s">
        <v>39</v>
      </c>
      <c r="O90" s="231">
        <v>0</v>
      </c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AR90" s="233" t="s">
        <v>239</v>
      </c>
      <c r="AT90" s="233" t="s">
        <v>141</v>
      </c>
      <c r="AU90" s="233" t="s">
        <v>78</v>
      </c>
      <c r="AY90" s="104" t="s">
        <v>138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04" t="s">
        <v>76</v>
      </c>
      <c r="BK90" s="234">
        <f>ROUND(I90*H90,2)</f>
        <v>0</v>
      </c>
      <c r="BL90" s="104" t="s">
        <v>239</v>
      </c>
      <c r="BM90" s="233" t="s">
        <v>682</v>
      </c>
    </row>
    <row r="91" spans="2:65" s="117" customFormat="1" ht="24.15" customHeight="1">
      <c r="B91" s="116"/>
      <c r="C91" s="223" t="s">
        <v>139</v>
      </c>
      <c r="D91" s="223" t="s">
        <v>141</v>
      </c>
      <c r="E91" s="224" t="s">
        <v>683</v>
      </c>
      <c r="F91" s="225" t="s">
        <v>684</v>
      </c>
      <c r="G91" s="226" t="s">
        <v>685</v>
      </c>
      <c r="H91" s="227">
        <v>1</v>
      </c>
      <c r="I91" s="99"/>
      <c r="J91" s="228">
        <f>ROUND(I91*H91,2)</f>
        <v>0</v>
      </c>
      <c r="K91" s="225" t="s">
        <v>145</v>
      </c>
      <c r="L91" s="116"/>
      <c r="M91" s="229" t="s">
        <v>3</v>
      </c>
      <c r="N91" s="230" t="s">
        <v>39</v>
      </c>
      <c r="O91" s="231">
        <v>7.7389999999999999</v>
      </c>
      <c r="P91" s="231">
        <f>O91*H91</f>
        <v>7.7389999999999999</v>
      </c>
      <c r="Q91" s="231">
        <v>0</v>
      </c>
      <c r="R91" s="231">
        <f>Q91*H91</f>
        <v>0</v>
      </c>
      <c r="S91" s="231">
        <v>0</v>
      </c>
      <c r="T91" s="232">
        <f>S91*H91</f>
        <v>0</v>
      </c>
      <c r="AR91" s="233" t="s">
        <v>239</v>
      </c>
      <c r="AT91" s="233" t="s">
        <v>141</v>
      </c>
      <c r="AU91" s="233" t="s">
        <v>78</v>
      </c>
      <c r="AY91" s="104" t="s">
        <v>138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04" t="s">
        <v>76</v>
      </c>
      <c r="BK91" s="234">
        <f>ROUND(I91*H91,2)</f>
        <v>0</v>
      </c>
      <c r="BL91" s="104" t="s">
        <v>239</v>
      </c>
      <c r="BM91" s="233" t="s">
        <v>686</v>
      </c>
    </row>
    <row r="92" spans="2:65" s="117" customFormat="1">
      <c r="B92" s="116"/>
      <c r="D92" s="235" t="s">
        <v>148</v>
      </c>
      <c r="F92" s="236" t="s">
        <v>687</v>
      </c>
      <c r="L92" s="116"/>
      <c r="M92" s="271"/>
      <c r="N92" s="272"/>
      <c r="O92" s="272"/>
      <c r="P92" s="272"/>
      <c r="Q92" s="272"/>
      <c r="R92" s="272"/>
      <c r="S92" s="272"/>
      <c r="T92" s="273"/>
      <c r="AT92" s="104" t="s">
        <v>148</v>
      </c>
      <c r="AU92" s="104" t="s">
        <v>78</v>
      </c>
    </row>
    <row r="93" spans="2:65" s="117" customFormat="1" ht="6.9" customHeight="1">
      <c r="B93" s="126"/>
      <c r="C93" s="127"/>
      <c r="D93" s="127"/>
      <c r="E93" s="127"/>
      <c r="F93" s="127"/>
      <c r="G93" s="127"/>
      <c r="H93" s="127"/>
      <c r="I93" s="127"/>
      <c r="J93" s="127"/>
      <c r="K93" s="127"/>
      <c r="L93" s="116"/>
    </row>
  </sheetData>
  <sheetProtection password="CA50" sheet="1" objects="1" scenarios="1"/>
  <autoFilter ref="C80:K92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/>
    <hyperlink ref="F87" r:id="rId2"/>
    <hyperlink ref="F92" r:id="rId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24"/>
  <sheetViews>
    <sheetView showGridLines="0" workbookViewId="0">
      <selection activeCell="D2" sqref="D2"/>
    </sheetView>
  </sheetViews>
  <sheetFormatPr defaultRowHeight="10.199999999999999"/>
  <cols>
    <col min="1" max="1" width="8.28515625" style="103" customWidth="1"/>
    <col min="2" max="2" width="1.140625" style="103" customWidth="1"/>
    <col min="3" max="3" width="4.140625" style="103" customWidth="1"/>
    <col min="4" max="4" width="4.28515625" style="103" customWidth="1"/>
    <col min="5" max="5" width="17.140625" style="103" customWidth="1"/>
    <col min="6" max="6" width="100.85546875" style="103" customWidth="1"/>
    <col min="7" max="7" width="7.42578125" style="103" customWidth="1"/>
    <col min="8" max="8" width="14" style="103" customWidth="1"/>
    <col min="9" max="9" width="15.85546875" style="103" customWidth="1"/>
    <col min="10" max="11" width="22.28515625" style="103" customWidth="1"/>
    <col min="12" max="12" width="9.28515625" style="103" customWidth="1"/>
    <col min="13" max="13" width="10.85546875" style="103" hidden="1" customWidth="1"/>
    <col min="14" max="14" width="9.28515625" style="103" hidden="1"/>
    <col min="15" max="20" width="14.140625" style="103" hidden="1" customWidth="1"/>
    <col min="21" max="21" width="16.28515625" style="103" hidden="1" customWidth="1"/>
    <col min="22" max="22" width="12.28515625" style="103" customWidth="1"/>
    <col min="23" max="23" width="16.28515625" style="103" customWidth="1"/>
    <col min="24" max="24" width="12.28515625" style="103" customWidth="1"/>
    <col min="25" max="25" width="15" style="103" customWidth="1"/>
    <col min="26" max="26" width="11" style="103" customWidth="1"/>
    <col min="27" max="27" width="15" style="103" customWidth="1"/>
    <col min="28" max="28" width="16.28515625" style="103" customWidth="1"/>
    <col min="29" max="29" width="11" style="103" customWidth="1"/>
    <col min="30" max="30" width="15" style="103" customWidth="1"/>
    <col min="31" max="31" width="16.28515625" style="103" customWidth="1"/>
    <col min="32" max="43" width="9.140625" style="103"/>
    <col min="44" max="65" width="9.28515625" style="103" hidden="1"/>
    <col min="66" max="16384" width="9.140625" style="103"/>
  </cols>
  <sheetData>
    <row r="2" spans="2:46" ht="36.9" customHeight="1">
      <c r="L2" s="310" t="s">
        <v>6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04" t="s">
        <v>93</v>
      </c>
    </row>
    <row r="3" spans="2:46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78</v>
      </c>
    </row>
    <row r="4" spans="2:46" ht="24.9" customHeight="1">
      <c r="B4" s="107"/>
      <c r="D4" s="108" t="s">
        <v>104</v>
      </c>
      <c r="L4" s="107"/>
      <c r="M4" s="172" t="s">
        <v>11</v>
      </c>
      <c r="AT4" s="104" t="s">
        <v>4</v>
      </c>
    </row>
    <row r="5" spans="2:46" ht="6.9" customHeight="1">
      <c r="B5" s="107"/>
      <c r="L5" s="107"/>
    </row>
    <row r="6" spans="2:46" ht="12" customHeight="1">
      <c r="B6" s="107"/>
      <c r="D6" s="113" t="s">
        <v>15</v>
      </c>
      <c r="L6" s="107"/>
    </row>
    <row r="7" spans="2:46" ht="16.5" customHeight="1">
      <c r="B7" s="107"/>
      <c r="E7" s="318" t="str">
        <f>'Rekapitulace stavby'!K6</f>
        <v>VŠE 3.np, Centrum pro konzultace</v>
      </c>
      <c r="F7" s="319"/>
      <c r="G7" s="319"/>
      <c r="H7" s="319"/>
      <c r="L7" s="107"/>
    </row>
    <row r="8" spans="2:46" s="117" customFormat="1" ht="12" customHeight="1">
      <c r="B8" s="116"/>
      <c r="D8" s="113" t="s">
        <v>105</v>
      </c>
      <c r="L8" s="116"/>
    </row>
    <row r="9" spans="2:46" s="117" customFormat="1" ht="16.5" customHeight="1">
      <c r="B9" s="116"/>
      <c r="E9" s="278" t="s">
        <v>688</v>
      </c>
      <c r="F9" s="317"/>
      <c r="G9" s="317"/>
      <c r="H9" s="317"/>
      <c r="L9" s="116"/>
    </row>
    <row r="10" spans="2:46" s="117" customFormat="1">
      <c r="B10" s="116"/>
      <c r="L10" s="116"/>
    </row>
    <row r="11" spans="2:46" s="117" customFormat="1" ht="12" customHeight="1">
      <c r="B11" s="116"/>
      <c r="D11" s="113" t="s">
        <v>17</v>
      </c>
      <c r="F11" s="114" t="s">
        <v>3</v>
      </c>
      <c r="I11" s="113" t="s">
        <v>18</v>
      </c>
      <c r="J11" s="114" t="s">
        <v>3</v>
      </c>
      <c r="L11" s="116"/>
    </row>
    <row r="12" spans="2:46" s="117" customFormat="1" ht="12" customHeight="1">
      <c r="B12" s="116"/>
      <c r="D12" s="113" t="s">
        <v>19</v>
      </c>
      <c r="F12" s="114" t="s">
        <v>20</v>
      </c>
      <c r="I12" s="113" t="s">
        <v>21</v>
      </c>
      <c r="J12" s="266" t="str">
        <f>'Rekapitulace stavby'!AN8</f>
        <v>27. 12. 2024</v>
      </c>
      <c r="L12" s="116"/>
    </row>
    <row r="13" spans="2:46" s="117" customFormat="1" ht="10.8" customHeight="1">
      <c r="B13" s="116"/>
      <c r="L13" s="116"/>
    </row>
    <row r="14" spans="2:46" s="117" customFormat="1" ht="12" customHeight="1">
      <c r="B14" s="116"/>
      <c r="D14" s="113" t="s">
        <v>23</v>
      </c>
      <c r="I14" s="113" t="s">
        <v>24</v>
      </c>
      <c r="J14" s="114" t="str">
        <f>IF('Rekapitulace stavby'!AN10="","",'Rekapitulace stavby'!AN10)</f>
        <v/>
      </c>
      <c r="L14" s="116"/>
    </row>
    <row r="15" spans="2:46" s="117" customFormat="1" ht="18" customHeight="1">
      <c r="B15" s="116"/>
      <c r="E15" s="114" t="str">
        <f>IF('Rekapitulace stavby'!E11="","",'Rekapitulace stavby'!E11)</f>
        <v xml:space="preserve"> </v>
      </c>
      <c r="I15" s="113" t="s">
        <v>26</v>
      </c>
      <c r="J15" s="114" t="str">
        <f>IF('Rekapitulace stavby'!AN11="","",'Rekapitulace stavby'!AN11)</f>
        <v/>
      </c>
      <c r="L15" s="116"/>
    </row>
    <row r="16" spans="2:46" s="117" customFormat="1" ht="6.9" customHeight="1">
      <c r="B16" s="116"/>
      <c r="L16" s="116"/>
    </row>
    <row r="17" spans="2:12" s="117" customFormat="1" ht="12" customHeight="1">
      <c r="B17" s="116"/>
      <c r="D17" s="113" t="s">
        <v>1280</v>
      </c>
      <c r="I17" s="113" t="s">
        <v>24</v>
      </c>
      <c r="J17" s="171" t="str">
        <f>'Rekapitulace stavby'!AN13</f>
        <v>Vyplň údaj</v>
      </c>
      <c r="L17" s="116"/>
    </row>
    <row r="18" spans="2:12" s="117" customFormat="1" ht="18" customHeight="1">
      <c r="B18" s="116"/>
      <c r="E18" s="306" t="str">
        <f>'Rekapitulace stavby'!E14</f>
        <v xml:space="preserve"> Vyplň údaj</v>
      </c>
      <c r="F18" s="306"/>
      <c r="G18" s="306"/>
      <c r="H18" s="306"/>
      <c r="I18" s="113" t="s">
        <v>26</v>
      </c>
      <c r="J18" s="171" t="str">
        <f>'Rekapitulace stavby'!AN14</f>
        <v>Vyplň údaj</v>
      </c>
      <c r="L18" s="116"/>
    </row>
    <row r="19" spans="2:12" s="117" customFormat="1" ht="6.9" customHeight="1">
      <c r="B19" s="116"/>
      <c r="L19" s="116"/>
    </row>
    <row r="20" spans="2:12" s="117" customFormat="1" ht="12" customHeight="1">
      <c r="B20" s="116"/>
      <c r="D20" s="113" t="s">
        <v>28</v>
      </c>
      <c r="I20" s="113" t="s">
        <v>24</v>
      </c>
      <c r="J20" s="114" t="str">
        <f>IF('Rekapitulace stavby'!AN16="","",'Rekapitulace stavby'!AN16)</f>
        <v/>
      </c>
      <c r="L20" s="116"/>
    </row>
    <row r="21" spans="2:12" s="117" customFormat="1" ht="18" customHeight="1">
      <c r="B21" s="116"/>
      <c r="E21" s="114" t="str">
        <f>IF('Rekapitulace stavby'!E17="","",'Rekapitulace stavby'!E17)</f>
        <v xml:space="preserve"> </v>
      </c>
      <c r="I21" s="113" t="s">
        <v>26</v>
      </c>
      <c r="J21" s="114" t="str">
        <f>IF('Rekapitulace stavby'!AN17="","",'Rekapitulace stavby'!AN17)</f>
        <v/>
      </c>
      <c r="L21" s="116"/>
    </row>
    <row r="22" spans="2:12" s="117" customFormat="1" ht="6.9" customHeight="1">
      <c r="B22" s="116"/>
      <c r="L22" s="116"/>
    </row>
    <row r="23" spans="2:12" s="117" customFormat="1" ht="12" customHeight="1">
      <c r="B23" s="116"/>
      <c r="D23" s="113" t="s">
        <v>30</v>
      </c>
      <c r="I23" s="113" t="s">
        <v>24</v>
      </c>
      <c r="J23" s="114" t="s">
        <v>3</v>
      </c>
      <c r="L23" s="116"/>
    </row>
    <row r="24" spans="2:12" s="117" customFormat="1" ht="18" customHeight="1">
      <c r="B24" s="116"/>
      <c r="E24" s="114" t="s">
        <v>31</v>
      </c>
      <c r="I24" s="113" t="s">
        <v>26</v>
      </c>
      <c r="J24" s="114" t="s">
        <v>3</v>
      </c>
      <c r="L24" s="116"/>
    </row>
    <row r="25" spans="2:12" s="117" customFormat="1" ht="6.9" customHeight="1">
      <c r="B25" s="116"/>
      <c r="L25" s="116"/>
    </row>
    <row r="26" spans="2:12" s="117" customFormat="1" ht="12" customHeight="1">
      <c r="B26" s="116"/>
      <c r="D26" s="113" t="s">
        <v>32</v>
      </c>
      <c r="L26" s="116"/>
    </row>
    <row r="27" spans="2:12" s="174" customFormat="1" ht="55.8" customHeight="1">
      <c r="B27" s="173"/>
      <c r="E27" s="316" t="s">
        <v>33</v>
      </c>
      <c r="F27" s="316"/>
      <c r="G27" s="316"/>
      <c r="H27" s="316"/>
      <c r="L27" s="173"/>
    </row>
    <row r="28" spans="2:12" s="117" customFormat="1" ht="6.9" customHeight="1">
      <c r="B28" s="116"/>
      <c r="L28" s="116"/>
    </row>
    <row r="29" spans="2:12" s="117" customFormat="1" ht="6.9" customHeight="1">
      <c r="B29" s="116"/>
      <c r="D29" s="136"/>
      <c r="E29" s="136"/>
      <c r="F29" s="136"/>
      <c r="G29" s="136"/>
      <c r="H29" s="136"/>
      <c r="I29" s="136"/>
      <c r="J29" s="136"/>
      <c r="K29" s="136"/>
      <c r="L29" s="116"/>
    </row>
    <row r="30" spans="2:12" s="117" customFormat="1" ht="25.35" customHeight="1">
      <c r="B30" s="116"/>
      <c r="D30" s="175" t="s">
        <v>34</v>
      </c>
      <c r="J30" s="176">
        <f>ROUND(J83, 2)</f>
        <v>0</v>
      </c>
      <c r="L30" s="116"/>
    </row>
    <row r="31" spans="2:12" s="117" customFormat="1" ht="6.9" customHeight="1">
      <c r="B31" s="116"/>
      <c r="D31" s="136"/>
      <c r="E31" s="136"/>
      <c r="F31" s="136"/>
      <c r="G31" s="136"/>
      <c r="H31" s="136"/>
      <c r="I31" s="136"/>
      <c r="J31" s="136"/>
      <c r="K31" s="136"/>
      <c r="L31" s="116"/>
    </row>
    <row r="32" spans="2:12" s="117" customFormat="1" ht="14.4" customHeight="1">
      <c r="B32" s="116"/>
      <c r="F32" s="177" t="s">
        <v>36</v>
      </c>
      <c r="I32" s="177" t="s">
        <v>35</v>
      </c>
      <c r="J32" s="177" t="s">
        <v>37</v>
      </c>
      <c r="L32" s="116"/>
    </row>
    <row r="33" spans="2:12" s="117" customFormat="1" ht="14.4" customHeight="1">
      <c r="B33" s="116"/>
      <c r="D33" s="178" t="s">
        <v>38</v>
      </c>
      <c r="E33" s="113" t="s">
        <v>39</v>
      </c>
      <c r="F33" s="179">
        <f>ROUND((SUM(BE83:BE123)),  2)</f>
        <v>0</v>
      </c>
      <c r="I33" s="180">
        <v>0.21</v>
      </c>
      <c r="J33" s="179">
        <f>ROUND(((SUM(BE83:BE123))*I33),  2)</f>
        <v>0</v>
      </c>
      <c r="L33" s="116"/>
    </row>
    <row r="34" spans="2:12" s="117" customFormat="1" ht="14.4" customHeight="1">
      <c r="B34" s="116"/>
      <c r="E34" s="113" t="s">
        <v>40</v>
      </c>
      <c r="F34" s="179">
        <f>ROUND((SUM(BF83:BF123)),  2)</f>
        <v>0</v>
      </c>
      <c r="I34" s="180">
        <v>0.12</v>
      </c>
      <c r="J34" s="179">
        <f>ROUND(((SUM(BF83:BF123))*I34),  2)</f>
        <v>0</v>
      </c>
      <c r="L34" s="116"/>
    </row>
    <row r="35" spans="2:12" s="117" customFormat="1" ht="14.4" hidden="1" customHeight="1">
      <c r="B35" s="116"/>
      <c r="E35" s="113" t="s">
        <v>41</v>
      </c>
      <c r="F35" s="179">
        <f>ROUND((SUM(BG83:BG123)),  2)</f>
        <v>0</v>
      </c>
      <c r="I35" s="180">
        <v>0.21</v>
      </c>
      <c r="J35" s="179">
        <f>0</f>
        <v>0</v>
      </c>
      <c r="L35" s="116"/>
    </row>
    <row r="36" spans="2:12" s="117" customFormat="1" ht="14.4" hidden="1" customHeight="1">
      <c r="B36" s="116"/>
      <c r="E36" s="113" t="s">
        <v>42</v>
      </c>
      <c r="F36" s="179">
        <f>ROUND((SUM(BH83:BH123)),  2)</f>
        <v>0</v>
      </c>
      <c r="I36" s="180">
        <v>0.12</v>
      </c>
      <c r="J36" s="179">
        <f>0</f>
        <v>0</v>
      </c>
      <c r="L36" s="116"/>
    </row>
    <row r="37" spans="2:12" s="117" customFormat="1" ht="14.4" hidden="1" customHeight="1">
      <c r="B37" s="116"/>
      <c r="E37" s="113" t="s">
        <v>43</v>
      </c>
      <c r="F37" s="179">
        <f>ROUND((SUM(BI83:BI123)),  2)</f>
        <v>0</v>
      </c>
      <c r="I37" s="180">
        <v>0</v>
      </c>
      <c r="J37" s="179">
        <f>0</f>
        <v>0</v>
      </c>
      <c r="L37" s="116"/>
    </row>
    <row r="38" spans="2:12" s="117" customFormat="1" ht="6.9" customHeight="1">
      <c r="B38" s="116"/>
      <c r="L38" s="116"/>
    </row>
    <row r="39" spans="2:12" s="117" customFormat="1" ht="25.35" customHeight="1">
      <c r="B39" s="116"/>
      <c r="C39" s="181"/>
      <c r="D39" s="182" t="s">
        <v>44</v>
      </c>
      <c r="E39" s="139"/>
      <c r="F39" s="139"/>
      <c r="G39" s="183" t="s">
        <v>45</v>
      </c>
      <c r="H39" s="184" t="s">
        <v>46</v>
      </c>
      <c r="I39" s="139"/>
      <c r="J39" s="185">
        <f>SUM(J30:J37)</f>
        <v>0</v>
      </c>
      <c r="K39" s="186"/>
      <c r="L39" s="116"/>
    </row>
    <row r="40" spans="2:12" s="117" customFormat="1" ht="14.4" customHeight="1"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16"/>
    </row>
    <row r="44" spans="2:12" s="117" customFormat="1" ht="6.9" customHeight="1"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16"/>
    </row>
    <row r="45" spans="2:12" s="117" customFormat="1" ht="24.9" customHeight="1">
      <c r="B45" s="116"/>
      <c r="C45" s="108" t="s">
        <v>107</v>
      </c>
      <c r="L45" s="116"/>
    </row>
    <row r="46" spans="2:12" s="117" customFormat="1" ht="6.9" customHeight="1">
      <c r="B46" s="116"/>
      <c r="L46" s="116"/>
    </row>
    <row r="47" spans="2:12" s="117" customFormat="1" ht="12" customHeight="1">
      <c r="B47" s="116"/>
      <c r="C47" s="113" t="s">
        <v>15</v>
      </c>
      <c r="L47" s="116"/>
    </row>
    <row r="48" spans="2:12" s="117" customFormat="1" ht="16.5" customHeight="1">
      <c r="B48" s="116"/>
      <c r="E48" s="318" t="str">
        <f>E7</f>
        <v>VŠE 3.np, Centrum pro konzultace</v>
      </c>
      <c r="F48" s="319"/>
      <c r="G48" s="319"/>
      <c r="H48" s="319"/>
      <c r="L48" s="116"/>
    </row>
    <row r="49" spans="2:47" s="117" customFormat="1" ht="12" customHeight="1">
      <c r="B49" s="116"/>
      <c r="C49" s="113" t="s">
        <v>105</v>
      </c>
      <c r="L49" s="116"/>
    </row>
    <row r="50" spans="2:47" s="117" customFormat="1" ht="16.5" customHeight="1">
      <c r="B50" s="116"/>
      <c r="E50" s="278" t="str">
        <f>E9</f>
        <v>061 - MaR</v>
      </c>
      <c r="F50" s="317"/>
      <c r="G50" s="317"/>
      <c r="H50" s="317"/>
      <c r="L50" s="116"/>
    </row>
    <row r="51" spans="2:47" s="117" customFormat="1" ht="6.9" customHeight="1">
      <c r="B51" s="116"/>
      <c r="L51" s="116"/>
    </row>
    <row r="52" spans="2:47" s="117" customFormat="1" ht="12" customHeight="1">
      <c r="B52" s="116"/>
      <c r="C52" s="113" t="s">
        <v>19</v>
      </c>
      <c r="F52" s="114" t="str">
        <f>F12</f>
        <v>Praha</v>
      </c>
      <c r="I52" s="113" t="s">
        <v>21</v>
      </c>
      <c r="J52" s="187" t="str">
        <f>IF(J12="","",J12)</f>
        <v>27. 12. 2024</v>
      </c>
      <c r="L52" s="116"/>
    </row>
    <row r="53" spans="2:47" s="117" customFormat="1" ht="6.9" customHeight="1">
      <c r="B53" s="116"/>
      <c r="L53" s="116"/>
    </row>
    <row r="54" spans="2:47" s="117" customFormat="1" ht="15.15" customHeight="1">
      <c r="B54" s="116"/>
      <c r="C54" s="113" t="s">
        <v>23</v>
      </c>
      <c r="F54" s="114" t="str">
        <f>E15</f>
        <v xml:space="preserve"> </v>
      </c>
      <c r="I54" s="113" t="s">
        <v>28</v>
      </c>
      <c r="J54" s="188" t="str">
        <f>E21</f>
        <v xml:space="preserve"> </v>
      </c>
      <c r="L54" s="116"/>
    </row>
    <row r="55" spans="2:47" s="117" customFormat="1" ht="15.15" customHeight="1">
      <c r="B55" s="116"/>
      <c r="C55" s="113" t="s">
        <v>27</v>
      </c>
      <c r="F55" s="114" t="str">
        <f>IF(E18="","",E18)</f>
        <v xml:space="preserve"> Vyplň údaj</v>
      </c>
      <c r="I55" s="113" t="s">
        <v>30</v>
      </c>
      <c r="J55" s="188" t="str">
        <f>E24</f>
        <v>Ing. Milan Dušek</v>
      </c>
      <c r="L55" s="116"/>
    </row>
    <row r="56" spans="2:47" s="117" customFormat="1" ht="10.35" customHeight="1">
      <c r="B56" s="116"/>
      <c r="L56" s="116"/>
    </row>
    <row r="57" spans="2:47" s="117" customFormat="1" ht="29.25" customHeight="1">
      <c r="B57" s="116"/>
      <c r="C57" s="189" t="s">
        <v>108</v>
      </c>
      <c r="D57" s="181"/>
      <c r="E57" s="181"/>
      <c r="F57" s="181"/>
      <c r="G57" s="181"/>
      <c r="H57" s="181"/>
      <c r="I57" s="181"/>
      <c r="J57" s="190" t="s">
        <v>109</v>
      </c>
      <c r="K57" s="181"/>
      <c r="L57" s="116"/>
    </row>
    <row r="58" spans="2:47" s="117" customFormat="1" ht="10.35" customHeight="1">
      <c r="B58" s="116"/>
      <c r="L58" s="116"/>
    </row>
    <row r="59" spans="2:47" s="117" customFormat="1" ht="22.8" customHeight="1">
      <c r="B59" s="116"/>
      <c r="C59" s="191" t="s">
        <v>66</v>
      </c>
      <c r="J59" s="176">
        <f>J83</f>
        <v>0</v>
      </c>
      <c r="L59" s="116"/>
      <c r="AU59" s="104" t="s">
        <v>110</v>
      </c>
    </row>
    <row r="60" spans="2:47" s="193" customFormat="1" ht="24.9" customHeight="1">
      <c r="B60" s="192"/>
      <c r="D60" s="194" t="s">
        <v>116</v>
      </c>
      <c r="E60" s="195"/>
      <c r="F60" s="195"/>
      <c r="G60" s="195"/>
      <c r="H60" s="195"/>
      <c r="I60" s="195"/>
      <c r="J60" s="196">
        <f>J84</f>
        <v>0</v>
      </c>
      <c r="L60" s="192"/>
    </row>
    <row r="61" spans="2:47" s="198" customFormat="1" ht="19.95" customHeight="1">
      <c r="B61" s="197"/>
      <c r="D61" s="199" t="s">
        <v>689</v>
      </c>
      <c r="E61" s="200"/>
      <c r="F61" s="200"/>
      <c r="G61" s="200"/>
      <c r="H61" s="200"/>
      <c r="I61" s="200"/>
      <c r="J61" s="201">
        <f>J85</f>
        <v>0</v>
      </c>
      <c r="L61" s="197"/>
    </row>
    <row r="62" spans="2:47" s="198" customFormat="1" ht="19.95" customHeight="1">
      <c r="B62" s="197"/>
      <c r="D62" s="199" t="s">
        <v>690</v>
      </c>
      <c r="E62" s="200"/>
      <c r="F62" s="200"/>
      <c r="G62" s="200"/>
      <c r="H62" s="200"/>
      <c r="I62" s="200"/>
      <c r="J62" s="201">
        <f>J98</f>
        <v>0</v>
      </c>
      <c r="L62" s="197"/>
    </row>
    <row r="63" spans="2:47" s="198" customFormat="1" ht="19.95" customHeight="1">
      <c r="B63" s="197"/>
      <c r="D63" s="199" t="s">
        <v>691</v>
      </c>
      <c r="E63" s="200"/>
      <c r="F63" s="200"/>
      <c r="G63" s="200"/>
      <c r="H63" s="200"/>
      <c r="I63" s="200"/>
      <c r="J63" s="201">
        <f>J111</f>
        <v>0</v>
      </c>
      <c r="L63" s="197"/>
    </row>
    <row r="64" spans="2:47" s="117" customFormat="1" ht="21.75" customHeight="1">
      <c r="B64" s="116"/>
      <c r="L64" s="116"/>
    </row>
    <row r="65" spans="2:12" s="117" customFormat="1" ht="6.9" customHeight="1">
      <c r="B65" s="126"/>
      <c r="C65" s="127"/>
      <c r="D65" s="127"/>
      <c r="E65" s="127"/>
      <c r="F65" s="127"/>
      <c r="G65" s="127"/>
      <c r="H65" s="127"/>
      <c r="I65" s="127"/>
      <c r="J65" s="127"/>
      <c r="K65" s="127"/>
      <c r="L65" s="116"/>
    </row>
    <row r="69" spans="2:12" s="117" customFormat="1" ht="6.9" customHeight="1">
      <c r="B69" s="128"/>
      <c r="C69" s="129"/>
      <c r="D69" s="129"/>
      <c r="E69" s="129"/>
      <c r="F69" s="129"/>
      <c r="G69" s="129"/>
      <c r="H69" s="129"/>
      <c r="I69" s="129"/>
      <c r="J69" s="129"/>
      <c r="K69" s="129"/>
      <c r="L69" s="116"/>
    </row>
    <row r="70" spans="2:12" s="117" customFormat="1" ht="24.9" customHeight="1">
      <c r="B70" s="116"/>
      <c r="C70" s="108" t="s">
        <v>123</v>
      </c>
      <c r="L70" s="116"/>
    </row>
    <row r="71" spans="2:12" s="117" customFormat="1" ht="6.9" customHeight="1">
      <c r="B71" s="116"/>
      <c r="L71" s="116"/>
    </row>
    <row r="72" spans="2:12" s="117" customFormat="1" ht="12" customHeight="1">
      <c r="B72" s="116"/>
      <c r="C72" s="113" t="s">
        <v>15</v>
      </c>
      <c r="L72" s="116"/>
    </row>
    <row r="73" spans="2:12" s="117" customFormat="1" ht="16.5" customHeight="1">
      <c r="B73" s="116"/>
      <c r="E73" s="318" t="str">
        <f>E7</f>
        <v>VŠE 3.np, Centrum pro konzultace</v>
      </c>
      <c r="F73" s="319"/>
      <c r="G73" s="319"/>
      <c r="H73" s="319"/>
      <c r="L73" s="116"/>
    </row>
    <row r="74" spans="2:12" s="117" customFormat="1" ht="12" customHeight="1">
      <c r="B74" s="116"/>
      <c r="C74" s="113" t="s">
        <v>105</v>
      </c>
      <c r="L74" s="116"/>
    </row>
    <row r="75" spans="2:12" s="117" customFormat="1" ht="16.5" customHeight="1">
      <c r="B75" s="116"/>
      <c r="E75" s="278" t="str">
        <f>E9</f>
        <v>061 - MaR</v>
      </c>
      <c r="F75" s="317"/>
      <c r="G75" s="317"/>
      <c r="H75" s="317"/>
      <c r="L75" s="116"/>
    </row>
    <row r="76" spans="2:12" s="117" customFormat="1" ht="6.9" customHeight="1">
      <c r="B76" s="116"/>
      <c r="L76" s="116"/>
    </row>
    <row r="77" spans="2:12" s="117" customFormat="1" ht="12" customHeight="1">
      <c r="B77" s="116"/>
      <c r="C77" s="113" t="s">
        <v>19</v>
      </c>
      <c r="F77" s="114" t="str">
        <f>F12</f>
        <v>Praha</v>
      </c>
      <c r="I77" s="113" t="s">
        <v>21</v>
      </c>
      <c r="J77" s="187" t="str">
        <f>IF(J12="","",J12)</f>
        <v>27. 12. 2024</v>
      </c>
      <c r="L77" s="116"/>
    </row>
    <row r="78" spans="2:12" s="117" customFormat="1" ht="6.9" customHeight="1">
      <c r="B78" s="116"/>
      <c r="L78" s="116"/>
    </row>
    <row r="79" spans="2:12" s="117" customFormat="1" ht="15.15" customHeight="1">
      <c r="B79" s="116"/>
      <c r="C79" s="113" t="s">
        <v>23</v>
      </c>
      <c r="F79" s="114" t="str">
        <f>E15</f>
        <v xml:space="preserve"> </v>
      </c>
      <c r="I79" s="113" t="s">
        <v>28</v>
      </c>
      <c r="J79" s="188" t="str">
        <f>E21</f>
        <v xml:space="preserve"> </v>
      </c>
      <c r="L79" s="116"/>
    </row>
    <row r="80" spans="2:12" s="117" customFormat="1" ht="15.15" customHeight="1">
      <c r="B80" s="116"/>
      <c r="C80" s="113" t="s">
        <v>27</v>
      </c>
      <c r="F80" s="114" t="str">
        <f>IF(E18="","",E18)</f>
        <v xml:space="preserve"> Vyplň údaj</v>
      </c>
      <c r="I80" s="113" t="s">
        <v>30</v>
      </c>
      <c r="J80" s="188" t="str">
        <f>E24</f>
        <v>Ing. Milan Dušek</v>
      </c>
      <c r="L80" s="116"/>
    </row>
    <row r="81" spans="2:65" s="117" customFormat="1" ht="10.35" customHeight="1">
      <c r="B81" s="116"/>
      <c r="L81" s="116"/>
    </row>
    <row r="82" spans="2:65" s="206" customFormat="1" ht="29.25" customHeight="1">
      <c r="B82" s="202"/>
      <c r="C82" s="203" t="s">
        <v>124</v>
      </c>
      <c r="D82" s="204" t="s">
        <v>53</v>
      </c>
      <c r="E82" s="204" t="s">
        <v>49</v>
      </c>
      <c r="F82" s="204" t="s">
        <v>50</v>
      </c>
      <c r="G82" s="204" t="s">
        <v>125</v>
      </c>
      <c r="H82" s="204" t="s">
        <v>126</v>
      </c>
      <c r="I82" s="204" t="s">
        <v>127</v>
      </c>
      <c r="J82" s="204" t="s">
        <v>109</v>
      </c>
      <c r="K82" s="205" t="s">
        <v>128</v>
      </c>
      <c r="L82" s="202"/>
      <c r="M82" s="141" t="s">
        <v>3</v>
      </c>
      <c r="N82" s="142" t="s">
        <v>38</v>
      </c>
      <c r="O82" s="142" t="s">
        <v>129</v>
      </c>
      <c r="P82" s="142" t="s">
        <v>130</v>
      </c>
      <c r="Q82" s="142" t="s">
        <v>131</v>
      </c>
      <c r="R82" s="142" t="s">
        <v>132</v>
      </c>
      <c r="S82" s="142" t="s">
        <v>133</v>
      </c>
      <c r="T82" s="143" t="s">
        <v>134</v>
      </c>
    </row>
    <row r="83" spans="2:65" s="117" customFormat="1" ht="22.8" customHeight="1">
      <c r="B83" s="116"/>
      <c r="C83" s="147" t="s">
        <v>135</v>
      </c>
      <c r="J83" s="207">
        <f>BK83</f>
        <v>0</v>
      </c>
      <c r="L83" s="116"/>
      <c r="M83" s="144"/>
      <c r="N83" s="136"/>
      <c r="O83" s="136"/>
      <c r="P83" s="208">
        <f>P84</f>
        <v>22.54</v>
      </c>
      <c r="Q83" s="136"/>
      <c r="R83" s="208">
        <f>R84</f>
        <v>5.9899999999999995E-2</v>
      </c>
      <c r="S83" s="136"/>
      <c r="T83" s="209">
        <f>T84</f>
        <v>0</v>
      </c>
      <c r="AT83" s="104" t="s">
        <v>67</v>
      </c>
      <c r="AU83" s="104" t="s">
        <v>110</v>
      </c>
      <c r="BK83" s="210">
        <f>BK84</f>
        <v>0</v>
      </c>
    </row>
    <row r="84" spans="2:65" s="212" customFormat="1" ht="25.95" customHeight="1">
      <c r="B84" s="211"/>
      <c r="D84" s="213" t="s">
        <v>67</v>
      </c>
      <c r="E84" s="214" t="s">
        <v>235</v>
      </c>
      <c r="F84" s="214" t="s">
        <v>236</v>
      </c>
      <c r="J84" s="215">
        <f>BK84</f>
        <v>0</v>
      </c>
      <c r="L84" s="211"/>
      <c r="M84" s="216"/>
      <c r="P84" s="217">
        <f>P85+P98+P111</f>
        <v>22.54</v>
      </c>
      <c r="R84" s="217">
        <f>R85+R98+R111</f>
        <v>5.9899999999999995E-2</v>
      </c>
      <c r="T84" s="218">
        <f>T85+T98+T111</f>
        <v>0</v>
      </c>
      <c r="AR84" s="213" t="s">
        <v>78</v>
      </c>
      <c r="AT84" s="219" t="s">
        <v>67</v>
      </c>
      <c r="AU84" s="219" t="s">
        <v>68</v>
      </c>
      <c r="AY84" s="213" t="s">
        <v>138</v>
      </c>
      <c r="BK84" s="220">
        <f>BK85+BK98+BK111</f>
        <v>0</v>
      </c>
    </row>
    <row r="85" spans="2:65" s="212" customFormat="1" ht="22.8" customHeight="1">
      <c r="B85" s="211"/>
      <c r="D85" s="213" t="s">
        <v>67</v>
      </c>
      <c r="E85" s="221" t="s">
        <v>692</v>
      </c>
      <c r="F85" s="221" t="s">
        <v>693</v>
      </c>
      <c r="J85" s="222">
        <f>BK85</f>
        <v>0</v>
      </c>
      <c r="L85" s="211"/>
      <c r="M85" s="216"/>
      <c r="P85" s="217">
        <f>SUM(P86:P97)</f>
        <v>22.54</v>
      </c>
      <c r="R85" s="217">
        <f>SUM(R86:R97)</f>
        <v>5.9899999999999995E-2</v>
      </c>
      <c r="T85" s="218">
        <f>SUM(T86:T97)</f>
        <v>0</v>
      </c>
      <c r="AR85" s="213" t="s">
        <v>78</v>
      </c>
      <c r="AT85" s="219" t="s">
        <v>67</v>
      </c>
      <c r="AU85" s="219" t="s">
        <v>76</v>
      </c>
      <c r="AY85" s="213" t="s">
        <v>138</v>
      </c>
      <c r="BK85" s="220">
        <f>SUM(BK86:BK97)</f>
        <v>0</v>
      </c>
    </row>
    <row r="86" spans="2:65" s="117" customFormat="1" ht="24.15" customHeight="1">
      <c r="B86" s="116"/>
      <c r="C86" s="223" t="s">
        <v>76</v>
      </c>
      <c r="D86" s="223" t="s">
        <v>141</v>
      </c>
      <c r="E86" s="224" t="s">
        <v>694</v>
      </c>
      <c r="F86" s="225" t="s">
        <v>695</v>
      </c>
      <c r="G86" s="226" t="s">
        <v>282</v>
      </c>
      <c r="H86" s="227">
        <v>150</v>
      </c>
      <c r="I86" s="99"/>
      <c r="J86" s="228">
        <f>ROUND(I86*H86,2)</f>
        <v>0</v>
      </c>
      <c r="K86" s="225" t="s">
        <v>145</v>
      </c>
      <c r="L86" s="116"/>
      <c r="M86" s="229" t="s">
        <v>3</v>
      </c>
      <c r="N86" s="230" t="s">
        <v>39</v>
      </c>
      <c r="O86" s="231">
        <v>4.5999999999999999E-2</v>
      </c>
      <c r="P86" s="231">
        <f>O86*H86</f>
        <v>6.8999999999999995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AR86" s="233" t="s">
        <v>239</v>
      </c>
      <c r="AT86" s="233" t="s">
        <v>141</v>
      </c>
      <c r="AU86" s="233" t="s">
        <v>78</v>
      </c>
      <c r="AY86" s="104" t="s">
        <v>138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04" t="s">
        <v>76</v>
      </c>
      <c r="BK86" s="234">
        <f>ROUND(I86*H86,2)</f>
        <v>0</v>
      </c>
      <c r="BL86" s="104" t="s">
        <v>239</v>
      </c>
      <c r="BM86" s="233" t="s">
        <v>696</v>
      </c>
    </row>
    <row r="87" spans="2:65" s="117" customFormat="1">
      <c r="B87" s="116"/>
      <c r="D87" s="235" t="s">
        <v>148</v>
      </c>
      <c r="F87" s="236" t="s">
        <v>697</v>
      </c>
      <c r="I87" s="267"/>
      <c r="L87" s="116"/>
      <c r="M87" s="237"/>
      <c r="T87" s="138"/>
      <c r="AT87" s="104" t="s">
        <v>148</v>
      </c>
      <c r="AU87" s="104" t="s">
        <v>78</v>
      </c>
    </row>
    <row r="88" spans="2:65" s="117" customFormat="1" ht="16.5" customHeight="1">
      <c r="B88" s="116"/>
      <c r="C88" s="253" t="s">
        <v>78</v>
      </c>
      <c r="D88" s="253" t="s">
        <v>246</v>
      </c>
      <c r="E88" s="254" t="s">
        <v>698</v>
      </c>
      <c r="F88" s="255" t="s">
        <v>699</v>
      </c>
      <c r="G88" s="256" t="s">
        <v>282</v>
      </c>
      <c r="H88" s="257">
        <v>150</v>
      </c>
      <c r="I88" s="100"/>
      <c r="J88" s="258">
        <f>ROUND(I88*H88,2)</f>
        <v>0</v>
      </c>
      <c r="K88" s="255" t="s">
        <v>145</v>
      </c>
      <c r="L88" s="259"/>
      <c r="M88" s="260" t="s">
        <v>3</v>
      </c>
      <c r="N88" s="261" t="s">
        <v>39</v>
      </c>
      <c r="O88" s="231">
        <v>0</v>
      </c>
      <c r="P88" s="231">
        <f>O88*H88</f>
        <v>0</v>
      </c>
      <c r="Q88" s="231">
        <v>1E-4</v>
      </c>
      <c r="R88" s="231">
        <f>Q88*H88</f>
        <v>1.5000000000000001E-2</v>
      </c>
      <c r="S88" s="231">
        <v>0</v>
      </c>
      <c r="T88" s="232">
        <f>S88*H88</f>
        <v>0</v>
      </c>
      <c r="AR88" s="233" t="s">
        <v>249</v>
      </c>
      <c r="AT88" s="233" t="s">
        <v>246</v>
      </c>
      <c r="AU88" s="233" t="s">
        <v>78</v>
      </c>
      <c r="AY88" s="104" t="s">
        <v>138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04" t="s">
        <v>76</v>
      </c>
      <c r="BK88" s="234">
        <f>ROUND(I88*H88,2)</f>
        <v>0</v>
      </c>
      <c r="BL88" s="104" t="s">
        <v>239</v>
      </c>
      <c r="BM88" s="233" t="s">
        <v>700</v>
      </c>
    </row>
    <row r="89" spans="2:65" s="117" customFormat="1" ht="24.15" customHeight="1">
      <c r="B89" s="116"/>
      <c r="C89" s="223" t="s">
        <v>160</v>
      </c>
      <c r="D89" s="223" t="s">
        <v>141</v>
      </c>
      <c r="E89" s="224" t="s">
        <v>701</v>
      </c>
      <c r="F89" s="225" t="s">
        <v>702</v>
      </c>
      <c r="G89" s="226" t="s">
        <v>282</v>
      </c>
      <c r="H89" s="227">
        <v>150</v>
      </c>
      <c r="I89" s="99"/>
      <c r="J89" s="228">
        <f>ROUND(I89*H89,2)</f>
        <v>0</v>
      </c>
      <c r="K89" s="225" t="s">
        <v>145</v>
      </c>
      <c r="L89" s="116"/>
      <c r="M89" s="229" t="s">
        <v>3</v>
      </c>
      <c r="N89" s="230" t="s">
        <v>39</v>
      </c>
      <c r="O89" s="231">
        <v>4.5999999999999999E-2</v>
      </c>
      <c r="P89" s="231">
        <f>O89*H89</f>
        <v>6.8999999999999995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AR89" s="233" t="s">
        <v>239</v>
      </c>
      <c r="AT89" s="233" t="s">
        <v>141</v>
      </c>
      <c r="AU89" s="233" t="s">
        <v>78</v>
      </c>
      <c r="AY89" s="104" t="s">
        <v>138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04" t="s">
        <v>76</v>
      </c>
      <c r="BK89" s="234">
        <f>ROUND(I89*H89,2)</f>
        <v>0</v>
      </c>
      <c r="BL89" s="104" t="s">
        <v>239</v>
      </c>
      <c r="BM89" s="233" t="s">
        <v>703</v>
      </c>
    </row>
    <row r="90" spans="2:65" s="117" customFormat="1">
      <c r="B90" s="116"/>
      <c r="D90" s="235" t="s">
        <v>148</v>
      </c>
      <c r="F90" s="236" t="s">
        <v>704</v>
      </c>
      <c r="I90" s="267"/>
      <c r="L90" s="116"/>
      <c r="M90" s="237"/>
      <c r="T90" s="138"/>
      <c r="AT90" s="104" t="s">
        <v>148</v>
      </c>
      <c r="AU90" s="104" t="s">
        <v>78</v>
      </c>
    </row>
    <row r="91" spans="2:65" s="117" customFormat="1" ht="16.5" customHeight="1">
      <c r="B91" s="116"/>
      <c r="C91" s="253" t="s">
        <v>146</v>
      </c>
      <c r="D91" s="253" t="s">
        <v>246</v>
      </c>
      <c r="E91" s="254" t="s">
        <v>705</v>
      </c>
      <c r="F91" s="255" t="s">
        <v>706</v>
      </c>
      <c r="G91" s="256" t="s">
        <v>282</v>
      </c>
      <c r="H91" s="257">
        <v>150</v>
      </c>
      <c r="I91" s="100"/>
      <c r="J91" s="258">
        <f>ROUND(I91*H91,2)</f>
        <v>0</v>
      </c>
      <c r="K91" s="255" t="s">
        <v>145</v>
      </c>
      <c r="L91" s="259"/>
      <c r="M91" s="260" t="s">
        <v>3</v>
      </c>
      <c r="N91" s="261" t="s">
        <v>39</v>
      </c>
      <c r="O91" s="231">
        <v>0</v>
      </c>
      <c r="P91" s="231">
        <f>O91*H91</f>
        <v>0</v>
      </c>
      <c r="Q91" s="231">
        <v>1.3999999999999999E-4</v>
      </c>
      <c r="R91" s="231">
        <f>Q91*H91</f>
        <v>2.0999999999999998E-2</v>
      </c>
      <c r="S91" s="231">
        <v>0</v>
      </c>
      <c r="T91" s="232">
        <f>S91*H91</f>
        <v>0</v>
      </c>
      <c r="AR91" s="233" t="s">
        <v>249</v>
      </c>
      <c r="AT91" s="233" t="s">
        <v>246</v>
      </c>
      <c r="AU91" s="233" t="s">
        <v>78</v>
      </c>
      <c r="AY91" s="104" t="s">
        <v>138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04" t="s">
        <v>76</v>
      </c>
      <c r="BK91" s="234">
        <f>ROUND(I91*H91,2)</f>
        <v>0</v>
      </c>
      <c r="BL91" s="104" t="s">
        <v>239</v>
      </c>
      <c r="BM91" s="233" t="s">
        <v>707</v>
      </c>
    </row>
    <row r="92" spans="2:65" s="117" customFormat="1" ht="24.15" customHeight="1">
      <c r="B92" s="116"/>
      <c r="C92" s="223" t="s">
        <v>173</v>
      </c>
      <c r="D92" s="223" t="s">
        <v>141</v>
      </c>
      <c r="E92" s="224" t="s">
        <v>708</v>
      </c>
      <c r="F92" s="225" t="s">
        <v>709</v>
      </c>
      <c r="G92" s="226" t="s">
        <v>282</v>
      </c>
      <c r="H92" s="227">
        <v>90</v>
      </c>
      <c r="I92" s="99"/>
      <c r="J92" s="228">
        <f>ROUND(I92*H92,2)</f>
        <v>0</v>
      </c>
      <c r="K92" s="225" t="s">
        <v>145</v>
      </c>
      <c r="L92" s="116"/>
      <c r="M92" s="229" t="s">
        <v>3</v>
      </c>
      <c r="N92" s="230" t="s">
        <v>39</v>
      </c>
      <c r="O92" s="231">
        <v>4.5999999999999999E-2</v>
      </c>
      <c r="P92" s="231">
        <f>O92*H92</f>
        <v>4.1399999999999997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33" t="s">
        <v>239</v>
      </c>
      <c r="AT92" s="233" t="s">
        <v>141</v>
      </c>
      <c r="AU92" s="233" t="s">
        <v>78</v>
      </c>
      <c r="AY92" s="104" t="s">
        <v>138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04" t="s">
        <v>76</v>
      </c>
      <c r="BK92" s="234">
        <f>ROUND(I92*H92,2)</f>
        <v>0</v>
      </c>
      <c r="BL92" s="104" t="s">
        <v>239</v>
      </c>
      <c r="BM92" s="233" t="s">
        <v>710</v>
      </c>
    </row>
    <row r="93" spans="2:65" s="117" customFormat="1">
      <c r="B93" s="116"/>
      <c r="D93" s="235" t="s">
        <v>148</v>
      </c>
      <c r="F93" s="236" t="s">
        <v>711</v>
      </c>
      <c r="I93" s="267"/>
      <c r="L93" s="116"/>
      <c r="M93" s="237"/>
      <c r="T93" s="138"/>
      <c r="AT93" s="104" t="s">
        <v>148</v>
      </c>
      <c r="AU93" s="104" t="s">
        <v>78</v>
      </c>
    </row>
    <row r="94" spans="2:65" s="117" customFormat="1" ht="16.5" customHeight="1">
      <c r="B94" s="116"/>
      <c r="C94" s="253" t="s">
        <v>139</v>
      </c>
      <c r="D94" s="253" t="s">
        <v>246</v>
      </c>
      <c r="E94" s="254" t="s">
        <v>712</v>
      </c>
      <c r="F94" s="255" t="s">
        <v>713</v>
      </c>
      <c r="G94" s="256" t="s">
        <v>714</v>
      </c>
      <c r="H94" s="257">
        <v>0.09</v>
      </c>
      <c r="I94" s="100"/>
      <c r="J94" s="258">
        <f>ROUND(I94*H94,2)</f>
        <v>0</v>
      </c>
      <c r="K94" s="255" t="s">
        <v>3</v>
      </c>
      <c r="L94" s="259"/>
      <c r="M94" s="260" t="s">
        <v>3</v>
      </c>
      <c r="N94" s="261" t="s">
        <v>39</v>
      </c>
      <c r="O94" s="231">
        <v>0</v>
      </c>
      <c r="P94" s="231">
        <f>O94*H94</f>
        <v>0</v>
      </c>
      <c r="Q94" s="231">
        <v>0.21</v>
      </c>
      <c r="R94" s="231">
        <f>Q94*H94</f>
        <v>1.89E-2</v>
      </c>
      <c r="S94" s="231">
        <v>0</v>
      </c>
      <c r="T94" s="232">
        <f>S94*H94</f>
        <v>0</v>
      </c>
      <c r="AR94" s="233" t="s">
        <v>249</v>
      </c>
      <c r="AT94" s="233" t="s">
        <v>246</v>
      </c>
      <c r="AU94" s="233" t="s">
        <v>78</v>
      </c>
      <c r="AY94" s="104" t="s">
        <v>138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04" t="s">
        <v>76</v>
      </c>
      <c r="BK94" s="234">
        <f>ROUND(I94*H94,2)</f>
        <v>0</v>
      </c>
      <c r="BL94" s="104" t="s">
        <v>239</v>
      </c>
      <c r="BM94" s="233" t="s">
        <v>715</v>
      </c>
    </row>
    <row r="95" spans="2:65" s="117" customFormat="1" ht="24.15" customHeight="1">
      <c r="B95" s="116"/>
      <c r="C95" s="223" t="s">
        <v>183</v>
      </c>
      <c r="D95" s="223" t="s">
        <v>141</v>
      </c>
      <c r="E95" s="224" t="s">
        <v>716</v>
      </c>
      <c r="F95" s="225" t="s">
        <v>717</v>
      </c>
      <c r="G95" s="226" t="s">
        <v>282</v>
      </c>
      <c r="H95" s="227">
        <v>100</v>
      </c>
      <c r="I95" s="99"/>
      <c r="J95" s="228">
        <f>ROUND(I95*H95,2)</f>
        <v>0</v>
      </c>
      <c r="K95" s="225" t="s">
        <v>145</v>
      </c>
      <c r="L95" s="116"/>
      <c r="M95" s="229" t="s">
        <v>3</v>
      </c>
      <c r="N95" s="230" t="s">
        <v>39</v>
      </c>
      <c r="O95" s="231">
        <v>4.5999999999999999E-2</v>
      </c>
      <c r="P95" s="231">
        <f>O95*H95</f>
        <v>4.5999999999999996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AR95" s="233" t="s">
        <v>239</v>
      </c>
      <c r="AT95" s="233" t="s">
        <v>141</v>
      </c>
      <c r="AU95" s="233" t="s">
        <v>78</v>
      </c>
      <c r="AY95" s="104" t="s">
        <v>138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04" t="s">
        <v>76</v>
      </c>
      <c r="BK95" s="234">
        <f>ROUND(I95*H95,2)</f>
        <v>0</v>
      </c>
      <c r="BL95" s="104" t="s">
        <v>239</v>
      </c>
      <c r="BM95" s="233" t="s">
        <v>718</v>
      </c>
    </row>
    <row r="96" spans="2:65" s="117" customFormat="1">
      <c r="B96" s="116"/>
      <c r="D96" s="235" t="s">
        <v>148</v>
      </c>
      <c r="F96" s="236" t="s">
        <v>719</v>
      </c>
      <c r="I96" s="267"/>
      <c r="L96" s="116"/>
      <c r="M96" s="237"/>
      <c r="T96" s="138"/>
      <c r="AT96" s="104" t="s">
        <v>148</v>
      </c>
      <c r="AU96" s="104" t="s">
        <v>78</v>
      </c>
    </row>
    <row r="97" spans="2:65" s="117" customFormat="1" ht="24.15" customHeight="1">
      <c r="B97" s="116"/>
      <c r="C97" s="253" t="s">
        <v>191</v>
      </c>
      <c r="D97" s="253" t="s">
        <v>246</v>
      </c>
      <c r="E97" s="254" t="s">
        <v>720</v>
      </c>
      <c r="F97" s="255" t="s">
        <v>721</v>
      </c>
      <c r="G97" s="256" t="s">
        <v>282</v>
      </c>
      <c r="H97" s="257">
        <v>100</v>
      </c>
      <c r="I97" s="100"/>
      <c r="J97" s="258">
        <f>ROUND(I97*H97,2)</f>
        <v>0</v>
      </c>
      <c r="K97" s="255" t="s">
        <v>145</v>
      </c>
      <c r="L97" s="259"/>
      <c r="M97" s="260" t="s">
        <v>3</v>
      </c>
      <c r="N97" s="261" t="s">
        <v>39</v>
      </c>
      <c r="O97" s="231">
        <v>0</v>
      </c>
      <c r="P97" s="231">
        <f>O97*H97</f>
        <v>0</v>
      </c>
      <c r="Q97" s="231">
        <v>5.0000000000000002E-5</v>
      </c>
      <c r="R97" s="231">
        <f>Q97*H97</f>
        <v>5.0000000000000001E-3</v>
      </c>
      <c r="S97" s="231">
        <v>0</v>
      </c>
      <c r="T97" s="232">
        <f>S97*H97</f>
        <v>0</v>
      </c>
      <c r="AR97" s="233" t="s">
        <v>249</v>
      </c>
      <c r="AT97" s="233" t="s">
        <v>246</v>
      </c>
      <c r="AU97" s="233" t="s">
        <v>78</v>
      </c>
      <c r="AY97" s="104" t="s">
        <v>138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04" t="s">
        <v>76</v>
      </c>
      <c r="BK97" s="234">
        <f>ROUND(I97*H97,2)</f>
        <v>0</v>
      </c>
      <c r="BL97" s="104" t="s">
        <v>239</v>
      </c>
      <c r="BM97" s="233" t="s">
        <v>722</v>
      </c>
    </row>
    <row r="98" spans="2:65" s="212" customFormat="1" ht="22.8" customHeight="1">
      <c r="B98" s="211"/>
      <c r="D98" s="213" t="s">
        <v>67</v>
      </c>
      <c r="E98" s="221" t="s">
        <v>723</v>
      </c>
      <c r="F98" s="221" t="s">
        <v>724</v>
      </c>
      <c r="I98" s="270"/>
      <c r="J98" s="222">
        <f>BK98</f>
        <v>0</v>
      </c>
      <c r="L98" s="211"/>
      <c r="M98" s="216"/>
      <c r="P98" s="217">
        <f>SUM(P99:P110)</f>
        <v>0</v>
      </c>
      <c r="R98" s="217">
        <f>SUM(R99:R110)</f>
        <v>0</v>
      </c>
      <c r="T98" s="218">
        <f>SUM(T99:T110)</f>
        <v>0</v>
      </c>
      <c r="AR98" s="213" t="s">
        <v>78</v>
      </c>
      <c r="AT98" s="219" t="s">
        <v>67</v>
      </c>
      <c r="AU98" s="219" t="s">
        <v>76</v>
      </c>
      <c r="AY98" s="213" t="s">
        <v>138</v>
      </c>
      <c r="BK98" s="220">
        <f>SUM(BK99:BK110)</f>
        <v>0</v>
      </c>
    </row>
    <row r="99" spans="2:65" s="117" customFormat="1" ht="16.5" customHeight="1">
      <c r="B99" s="116"/>
      <c r="C99" s="223" t="s">
        <v>165</v>
      </c>
      <c r="D99" s="223" t="s">
        <v>141</v>
      </c>
      <c r="E99" s="224" t="s">
        <v>725</v>
      </c>
      <c r="F99" s="225" t="s">
        <v>726</v>
      </c>
      <c r="G99" s="226" t="s">
        <v>482</v>
      </c>
      <c r="H99" s="227">
        <v>1</v>
      </c>
      <c r="I99" s="99"/>
      <c r="J99" s="228">
        <f t="shared" ref="J99:J110" si="0">ROUND(I99*H99,2)</f>
        <v>0</v>
      </c>
      <c r="K99" s="225" t="s">
        <v>3</v>
      </c>
      <c r="L99" s="116"/>
      <c r="M99" s="229" t="s">
        <v>3</v>
      </c>
      <c r="N99" s="230" t="s">
        <v>39</v>
      </c>
      <c r="O99" s="231">
        <v>0</v>
      </c>
      <c r="P99" s="231">
        <f t="shared" ref="P99:P110" si="1">O99*H99</f>
        <v>0</v>
      </c>
      <c r="Q99" s="231">
        <v>0</v>
      </c>
      <c r="R99" s="231">
        <f t="shared" ref="R99:R110" si="2">Q99*H99</f>
        <v>0</v>
      </c>
      <c r="S99" s="231">
        <v>0</v>
      </c>
      <c r="T99" s="232">
        <f t="shared" ref="T99:T110" si="3">S99*H99</f>
        <v>0</v>
      </c>
      <c r="AR99" s="233" t="s">
        <v>239</v>
      </c>
      <c r="AT99" s="233" t="s">
        <v>141</v>
      </c>
      <c r="AU99" s="233" t="s">
        <v>78</v>
      </c>
      <c r="AY99" s="104" t="s">
        <v>138</v>
      </c>
      <c r="BE99" s="234">
        <f t="shared" ref="BE99:BE110" si="4">IF(N99="základní",J99,0)</f>
        <v>0</v>
      </c>
      <c r="BF99" s="234">
        <f t="shared" ref="BF99:BF110" si="5">IF(N99="snížená",J99,0)</f>
        <v>0</v>
      </c>
      <c r="BG99" s="234">
        <f t="shared" ref="BG99:BG110" si="6">IF(N99="zákl. přenesená",J99,0)</f>
        <v>0</v>
      </c>
      <c r="BH99" s="234">
        <f t="shared" ref="BH99:BH110" si="7">IF(N99="sníž. přenesená",J99,0)</f>
        <v>0</v>
      </c>
      <c r="BI99" s="234">
        <f t="shared" ref="BI99:BI110" si="8">IF(N99="nulová",J99,0)</f>
        <v>0</v>
      </c>
      <c r="BJ99" s="104" t="s">
        <v>76</v>
      </c>
      <c r="BK99" s="234">
        <f t="shared" ref="BK99:BK110" si="9">ROUND(I99*H99,2)</f>
        <v>0</v>
      </c>
      <c r="BL99" s="104" t="s">
        <v>239</v>
      </c>
      <c r="BM99" s="233" t="s">
        <v>78</v>
      </c>
    </row>
    <row r="100" spans="2:65" s="117" customFormat="1" ht="16.5" customHeight="1">
      <c r="B100" s="116"/>
      <c r="C100" s="223" t="s">
        <v>203</v>
      </c>
      <c r="D100" s="223" t="s">
        <v>141</v>
      </c>
      <c r="E100" s="224" t="s">
        <v>727</v>
      </c>
      <c r="F100" s="225" t="s">
        <v>728</v>
      </c>
      <c r="G100" s="226" t="s">
        <v>482</v>
      </c>
      <c r="H100" s="227">
        <v>1</v>
      </c>
      <c r="I100" s="99"/>
      <c r="J100" s="228">
        <f t="shared" si="0"/>
        <v>0</v>
      </c>
      <c r="K100" s="225" t="s">
        <v>3</v>
      </c>
      <c r="L100" s="116"/>
      <c r="M100" s="229" t="s">
        <v>3</v>
      </c>
      <c r="N100" s="230" t="s">
        <v>39</v>
      </c>
      <c r="O100" s="231">
        <v>0</v>
      </c>
      <c r="P100" s="231">
        <f t="shared" si="1"/>
        <v>0</v>
      </c>
      <c r="Q100" s="231">
        <v>0</v>
      </c>
      <c r="R100" s="231">
        <f t="shared" si="2"/>
        <v>0</v>
      </c>
      <c r="S100" s="231">
        <v>0</v>
      </c>
      <c r="T100" s="232">
        <f t="shared" si="3"/>
        <v>0</v>
      </c>
      <c r="AR100" s="233" t="s">
        <v>239</v>
      </c>
      <c r="AT100" s="233" t="s">
        <v>141</v>
      </c>
      <c r="AU100" s="233" t="s">
        <v>78</v>
      </c>
      <c r="AY100" s="104" t="s">
        <v>138</v>
      </c>
      <c r="BE100" s="234">
        <f t="shared" si="4"/>
        <v>0</v>
      </c>
      <c r="BF100" s="234">
        <f t="shared" si="5"/>
        <v>0</v>
      </c>
      <c r="BG100" s="234">
        <f t="shared" si="6"/>
        <v>0</v>
      </c>
      <c r="BH100" s="234">
        <f t="shared" si="7"/>
        <v>0</v>
      </c>
      <c r="BI100" s="234">
        <f t="shared" si="8"/>
        <v>0</v>
      </c>
      <c r="BJ100" s="104" t="s">
        <v>76</v>
      </c>
      <c r="BK100" s="234">
        <f t="shared" si="9"/>
        <v>0</v>
      </c>
      <c r="BL100" s="104" t="s">
        <v>239</v>
      </c>
      <c r="BM100" s="233" t="s">
        <v>146</v>
      </c>
    </row>
    <row r="101" spans="2:65" s="117" customFormat="1" ht="16.5" customHeight="1">
      <c r="B101" s="116"/>
      <c r="C101" s="223" t="s">
        <v>208</v>
      </c>
      <c r="D101" s="223" t="s">
        <v>141</v>
      </c>
      <c r="E101" s="224" t="s">
        <v>729</v>
      </c>
      <c r="F101" s="225" t="s">
        <v>726</v>
      </c>
      <c r="G101" s="226" t="s">
        <v>482</v>
      </c>
      <c r="H101" s="227">
        <v>1</v>
      </c>
      <c r="I101" s="99"/>
      <c r="J101" s="228">
        <f t="shared" si="0"/>
        <v>0</v>
      </c>
      <c r="K101" s="225" t="s">
        <v>3</v>
      </c>
      <c r="L101" s="116"/>
      <c r="M101" s="229" t="s">
        <v>3</v>
      </c>
      <c r="N101" s="230" t="s">
        <v>39</v>
      </c>
      <c r="O101" s="231">
        <v>0</v>
      </c>
      <c r="P101" s="231">
        <f t="shared" si="1"/>
        <v>0</v>
      </c>
      <c r="Q101" s="231">
        <v>0</v>
      </c>
      <c r="R101" s="231">
        <f t="shared" si="2"/>
        <v>0</v>
      </c>
      <c r="S101" s="231">
        <v>0</v>
      </c>
      <c r="T101" s="232">
        <f t="shared" si="3"/>
        <v>0</v>
      </c>
      <c r="AR101" s="233" t="s">
        <v>239</v>
      </c>
      <c r="AT101" s="233" t="s">
        <v>141</v>
      </c>
      <c r="AU101" s="233" t="s">
        <v>78</v>
      </c>
      <c r="AY101" s="104" t="s">
        <v>138</v>
      </c>
      <c r="BE101" s="234">
        <f t="shared" si="4"/>
        <v>0</v>
      </c>
      <c r="BF101" s="234">
        <f t="shared" si="5"/>
        <v>0</v>
      </c>
      <c r="BG101" s="234">
        <f t="shared" si="6"/>
        <v>0</v>
      </c>
      <c r="BH101" s="234">
        <f t="shared" si="7"/>
        <v>0</v>
      </c>
      <c r="BI101" s="234">
        <f t="shared" si="8"/>
        <v>0</v>
      </c>
      <c r="BJ101" s="104" t="s">
        <v>76</v>
      </c>
      <c r="BK101" s="234">
        <f t="shared" si="9"/>
        <v>0</v>
      </c>
      <c r="BL101" s="104" t="s">
        <v>239</v>
      </c>
      <c r="BM101" s="233" t="s">
        <v>139</v>
      </c>
    </row>
    <row r="102" spans="2:65" s="117" customFormat="1" ht="16.5" customHeight="1">
      <c r="B102" s="116"/>
      <c r="C102" s="223" t="s">
        <v>9</v>
      </c>
      <c r="D102" s="223" t="s">
        <v>141</v>
      </c>
      <c r="E102" s="224" t="s">
        <v>730</v>
      </c>
      <c r="F102" s="225" t="s">
        <v>728</v>
      </c>
      <c r="G102" s="226" t="s">
        <v>482</v>
      </c>
      <c r="H102" s="227">
        <v>1</v>
      </c>
      <c r="I102" s="99"/>
      <c r="J102" s="228">
        <f t="shared" si="0"/>
        <v>0</v>
      </c>
      <c r="K102" s="225" t="s">
        <v>3</v>
      </c>
      <c r="L102" s="116"/>
      <c r="M102" s="229" t="s">
        <v>3</v>
      </c>
      <c r="N102" s="230" t="s">
        <v>39</v>
      </c>
      <c r="O102" s="231">
        <v>0</v>
      </c>
      <c r="P102" s="231">
        <f t="shared" si="1"/>
        <v>0</v>
      </c>
      <c r="Q102" s="231">
        <v>0</v>
      </c>
      <c r="R102" s="231">
        <f t="shared" si="2"/>
        <v>0</v>
      </c>
      <c r="S102" s="231">
        <v>0</v>
      </c>
      <c r="T102" s="232">
        <f t="shared" si="3"/>
        <v>0</v>
      </c>
      <c r="AR102" s="233" t="s">
        <v>239</v>
      </c>
      <c r="AT102" s="233" t="s">
        <v>141</v>
      </c>
      <c r="AU102" s="233" t="s">
        <v>78</v>
      </c>
      <c r="AY102" s="104" t="s">
        <v>138</v>
      </c>
      <c r="BE102" s="234">
        <f t="shared" si="4"/>
        <v>0</v>
      </c>
      <c r="BF102" s="234">
        <f t="shared" si="5"/>
        <v>0</v>
      </c>
      <c r="BG102" s="234">
        <f t="shared" si="6"/>
        <v>0</v>
      </c>
      <c r="BH102" s="234">
        <f t="shared" si="7"/>
        <v>0</v>
      </c>
      <c r="BI102" s="234">
        <f t="shared" si="8"/>
        <v>0</v>
      </c>
      <c r="BJ102" s="104" t="s">
        <v>76</v>
      </c>
      <c r="BK102" s="234">
        <f t="shared" si="9"/>
        <v>0</v>
      </c>
      <c r="BL102" s="104" t="s">
        <v>239</v>
      </c>
      <c r="BM102" s="233" t="s">
        <v>191</v>
      </c>
    </row>
    <row r="103" spans="2:65" s="117" customFormat="1" ht="16.5" customHeight="1">
      <c r="B103" s="116"/>
      <c r="C103" s="223" t="s">
        <v>218</v>
      </c>
      <c r="D103" s="223" t="s">
        <v>141</v>
      </c>
      <c r="E103" s="224" t="s">
        <v>731</v>
      </c>
      <c r="F103" s="225" t="s">
        <v>726</v>
      </c>
      <c r="G103" s="226" t="s">
        <v>482</v>
      </c>
      <c r="H103" s="227">
        <v>1</v>
      </c>
      <c r="I103" s="99"/>
      <c r="J103" s="228">
        <f t="shared" si="0"/>
        <v>0</v>
      </c>
      <c r="K103" s="225" t="s">
        <v>3</v>
      </c>
      <c r="L103" s="116"/>
      <c r="M103" s="229" t="s">
        <v>3</v>
      </c>
      <c r="N103" s="230" t="s">
        <v>39</v>
      </c>
      <c r="O103" s="231">
        <v>0</v>
      </c>
      <c r="P103" s="231">
        <f t="shared" si="1"/>
        <v>0</v>
      </c>
      <c r="Q103" s="231">
        <v>0</v>
      </c>
      <c r="R103" s="231">
        <f t="shared" si="2"/>
        <v>0</v>
      </c>
      <c r="S103" s="231">
        <v>0</v>
      </c>
      <c r="T103" s="232">
        <f t="shared" si="3"/>
        <v>0</v>
      </c>
      <c r="AR103" s="233" t="s">
        <v>239</v>
      </c>
      <c r="AT103" s="233" t="s">
        <v>141</v>
      </c>
      <c r="AU103" s="233" t="s">
        <v>78</v>
      </c>
      <c r="AY103" s="104" t="s">
        <v>138</v>
      </c>
      <c r="BE103" s="234">
        <f t="shared" si="4"/>
        <v>0</v>
      </c>
      <c r="BF103" s="234">
        <f t="shared" si="5"/>
        <v>0</v>
      </c>
      <c r="BG103" s="234">
        <f t="shared" si="6"/>
        <v>0</v>
      </c>
      <c r="BH103" s="234">
        <f t="shared" si="7"/>
        <v>0</v>
      </c>
      <c r="BI103" s="234">
        <f t="shared" si="8"/>
        <v>0</v>
      </c>
      <c r="BJ103" s="104" t="s">
        <v>76</v>
      </c>
      <c r="BK103" s="234">
        <f t="shared" si="9"/>
        <v>0</v>
      </c>
      <c r="BL103" s="104" t="s">
        <v>239</v>
      </c>
      <c r="BM103" s="233" t="s">
        <v>203</v>
      </c>
    </row>
    <row r="104" spans="2:65" s="117" customFormat="1" ht="16.5" customHeight="1">
      <c r="B104" s="116"/>
      <c r="C104" s="223" t="s">
        <v>225</v>
      </c>
      <c r="D104" s="223" t="s">
        <v>141</v>
      </c>
      <c r="E104" s="224" t="s">
        <v>732</v>
      </c>
      <c r="F104" s="225" t="s">
        <v>728</v>
      </c>
      <c r="G104" s="226" t="s">
        <v>482</v>
      </c>
      <c r="H104" s="227">
        <v>1</v>
      </c>
      <c r="I104" s="99"/>
      <c r="J104" s="228">
        <f t="shared" si="0"/>
        <v>0</v>
      </c>
      <c r="K104" s="225" t="s">
        <v>3</v>
      </c>
      <c r="L104" s="116"/>
      <c r="M104" s="229" t="s">
        <v>3</v>
      </c>
      <c r="N104" s="230" t="s">
        <v>39</v>
      </c>
      <c r="O104" s="231">
        <v>0</v>
      </c>
      <c r="P104" s="231">
        <f t="shared" si="1"/>
        <v>0</v>
      </c>
      <c r="Q104" s="231">
        <v>0</v>
      </c>
      <c r="R104" s="231">
        <f t="shared" si="2"/>
        <v>0</v>
      </c>
      <c r="S104" s="231">
        <v>0</v>
      </c>
      <c r="T104" s="232">
        <f t="shared" si="3"/>
        <v>0</v>
      </c>
      <c r="AR104" s="233" t="s">
        <v>239</v>
      </c>
      <c r="AT104" s="233" t="s">
        <v>141</v>
      </c>
      <c r="AU104" s="233" t="s">
        <v>78</v>
      </c>
      <c r="AY104" s="104" t="s">
        <v>138</v>
      </c>
      <c r="BE104" s="234">
        <f t="shared" si="4"/>
        <v>0</v>
      </c>
      <c r="BF104" s="234">
        <f t="shared" si="5"/>
        <v>0</v>
      </c>
      <c r="BG104" s="234">
        <f t="shared" si="6"/>
        <v>0</v>
      </c>
      <c r="BH104" s="234">
        <f t="shared" si="7"/>
        <v>0</v>
      </c>
      <c r="BI104" s="234">
        <f t="shared" si="8"/>
        <v>0</v>
      </c>
      <c r="BJ104" s="104" t="s">
        <v>76</v>
      </c>
      <c r="BK104" s="234">
        <f t="shared" si="9"/>
        <v>0</v>
      </c>
      <c r="BL104" s="104" t="s">
        <v>239</v>
      </c>
      <c r="BM104" s="233" t="s">
        <v>9</v>
      </c>
    </row>
    <row r="105" spans="2:65" s="117" customFormat="1" ht="16.5" customHeight="1">
      <c r="B105" s="116"/>
      <c r="C105" s="223" t="s">
        <v>230</v>
      </c>
      <c r="D105" s="223" t="s">
        <v>141</v>
      </c>
      <c r="E105" s="224" t="s">
        <v>733</v>
      </c>
      <c r="F105" s="225" t="s">
        <v>726</v>
      </c>
      <c r="G105" s="226" t="s">
        <v>482</v>
      </c>
      <c r="H105" s="227">
        <v>1</v>
      </c>
      <c r="I105" s="99"/>
      <c r="J105" s="228">
        <f t="shared" si="0"/>
        <v>0</v>
      </c>
      <c r="K105" s="225" t="s">
        <v>3</v>
      </c>
      <c r="L105" s="116"/>
      <c r="M105" s="229" t="s">
        <v>3</v>
      </c>
      <c r="N105" s="230" t="s">
        <v>39</v>
      </c>
      <c r="O105" s="231">
        <v>0</v>
      </c>
      <c r="P105" s="231">
        <f t="shared" si="1"/>
        <v>0</v>
      </c>
      <c r="Q105" s="231">
        <v>0</v>
      </c>
      <c r="R105" s="231">
        <f t="shared" si="2"/>
        <v>0</v>
      </c>
      <c r="S105" s="231">
        <v>0</v>
      </c>
      <c r="T105" s="232">
        <f t="shared" si="3"/>
        <v>0</v>
      </c>
      <c r="AR105" s="233" t="s">
        <v>239</v>
      </c>
      <c r="AT105" s="233" t="s">
        <v>141</v>
      </c>
      <c r="AU105" s="233" t="s">
        <v>78</v>
      </c>
      <c r="AY105" s="104" t="s">
        <v>138</v>
      </c>
      <c r="BE105" s="234">
        <f t="shared" si="4"/>
        <v>0</v>
      </c>
      <c r="BF105" s="234">
        <f t="shared" si="5"/>
        <v>0</v>
      </c>
      <c r="BG105" s="234">
        <f t="shared" si="6"/>
        <v>0</v>
      </c>
      <c r="BH105" s="234">
        <f t="shared" si="7"/>
        <v>0</v>
      </c>
      <c r="BI105" s="234">
        <f t="shared" si="8"/>
        <v>0</v>
      </c>
      <c r="BJ105" s="104" t="s">
        <v>76</v>
      </c>
      <c r="BK105" s="234">
        <f t="shared" si="9"/>
        <v>0</v>
      </c>
      <c r="BL105" s="104" t="s">
        <v>239</v>
      </c>
      <c r="BM105" s="233" t="s">
        <v>225</v>
      </c>
    </row>
    <row r="106" spans="2:65" s="117" customFormat="1" ht="16.5" customHeight="1">
      <c r="B106" s="116"/>
      <c r="C106" s="223" t="s">
        <v>239</v>
      </c>
      <c r="D106" s="223" t="s">
        <v>141</v>
      </c>
      <c r="E106" s="224" t="s">
        <v>734</v>
      </c>
      <c r="F106" s="225" t="s">
        <v>728</v>
      </c>
      <c r="G106" s="226" t="s">
        <v>482</v>
      </c>
      <c r="H106" s="227">
        <v>1</v>
      </c>
      <c r="I106" s="99"/>
      <c r="J106" s="228">
        <f t="shared" si="0"/>
        <v>0</v>
      </c>
      <c r="K106" s="225" t="s">
        <v>3</v>
      </c>
      <c r="L106" s="116"/>
      <c r="M106" s="229" t="s">
        <v>3</v>
      </c>
      <c r="N106" s="230" t="s">
        <v>39</v>
      </c>
      <c r="O106" s="231">
        <v>0</v>
      </c>
      <c r="P106" s="231">
        <f t="shared" si="1"/>
        <v>0</v>
      </c>
      <c r="Q106" s="231">
        <v>0</v>
      </c>
      <c r="R106" s="231">
        <f t="shared" si="2"/>
        <v>0</v>
      </c>
      <c r="S106" s="231">
        <v>0</v>
      </c>
      <c r="T106" s="232">
        <f t="shared" si="3"/>
        <v>0</v>
      </c>
      <c r="AR106" s="233" t="s">
        <v>239</v>
      </c>
      <c r="AT106" s="233" t="s">
        <v>141</v>
      </c>
      <c r="AU106" s="233" t="s">
        <v>78</v>
      </c>
      <c r="AY106" s="104" t="s">
        <v>138</v>
      </c>
      <c r="BE106" s="234">
        <f t="shared" si="4"/>
        <v>0</v>
      </c>
      <c r="BF106" s="234">
        <f t="shared" si="5"/>
        <v>0</v>
      </c>
      <c r="BG106" s="234">
        <f t="shared" si="6"/>
        <v>0</v>
      </c>
      <c r="BH106" s="234">
        <f t="shared" si="7"/>
        <v>0</v>
      </c>
      <c r="BI106" s="234">
        <f t="shared" si="8"/>
        <v>0</v>
      </c>
      <c r="BJ106" s="104" t="s">
        <v>76</v>
      </c>
      <c r="BK106" s="234">
        <f t="shared" si="9"/>
        <v>0</v>
      </c>
      <c r="BL106" s="104" t="s">
        <v>239</v>
      </c>
      <c r="BM106" s="233" t="s">
        <v>239</v>
      </c>
    </row>
    <row r="107" spans="2:65" s="117" customFormat="1" ht="16.5" customHeight="1">
      <c r="B107" s="116"/>
      <c r="C107" s="223" t="s">
        <v>245</v>
      </c>
      <c r="D107" s="223" t="s">
        <v>141</v>
      </c>
      <c r="E107" s="224" t="s">
        <v>735</v>
      </c>
      <c r="F107" s="225" t="s">
        <v>736</v>
      </c>
      <c r="G107" s="226" t="s">
        <v>482</v>
      </c>
      <c r="H107" s="227">
        <v>1</v>
      </c>
      <c r="I107" s="99"/>
      <c r="J107" s="228">
        <f t="shared" si="0"/>
        <v>0</v>
      </c>
      <c r="K107" s="225" t="s">
        <v>3</v>
      </c>
      <c r="L107" s="116"/>
      <c r="M107" s="229" t="s">
        <v>3</v>
      </c>
      <c r="N107" s="230" t="s">
        <v>39</v>
      </c>
      <c r="O107" s="231">
        <v>0</v>
      </c>
      <c r="P107" s="231">
        <f t="shared" si="1"/>
        <v>0</v>
      </c>
      <c r="Q107" s="231">
        <v>0</v>
      </c>
      <c r="R107" s="231">
        <f t="shared" si="2"/>
        <v>0</v>
      </c>
      <c r="S107" s="231">
        <v>0</v>
      </c>
      <c r="T107" s="232">
        <f t="shared" si="3"/>
        <v>0</v>
      </c>
      <c r="AR107" s="233" t="s">
        <v>239</v>
      </c>
      <c r="AT107" s="233" t="s">
        <v>141</v>
      </c>
      <c r="AU107" s="233" t="s">
        <v>78</v>
      </c>
      <c r="AY107" s="104" t="s">
        <v>138</v>
      </c>
      <c r="BE107" s="234">
        <f t="shared" si="4"/>
        <v>0</v>
      </c>
      <c r="BF107" s="234">
        <f t="shared" si="5"/>
        <v>0</v>
      </c>
      <c r="BG107" s="234">
        <f t="shared" si="6"/>
        <v>0</v>
      </c>
      <c r="BH107" s="234">
        <f t="shared" si="7"/>
        <v>0</v>
      </c>
      <c r="BI107" s="234">
        <f t="shared" si="8"/>
        <v>0</v>
      </c>
      <c r="BJ107" s="104" t="s">
        <v>76</v>
      </c>
      <c r="BK107" s="234">
        <f t="shared" si="9"/>
        <v>0</v>
      </c>
      <c r="BL107" s="104" t="s">
        <v>239</v>
      </c>
      <c r="BM107" s="233" t="s">
        <v>251</v>
      </c>
    </row>
    <row r="108" spans="2:65" s="117" customFormat="1" ht="16.5" customHeight="1">
      <c r="B108" s="116"/>
      <c r="C108" s="223" t="s">
        <v>251</v>
      </c>
      <c r="D108" s="223" t="s">
        <v>141</v>
      </c>
      <c r="E108" s="224" t="s">
        <v>737</v>
      </c>
      <c r="F108" s="225" t="s">
        <v>736</v>
      </c>
      <c r="G108" s="226" t="s">
        <v>482</v>
      </c>
      <c r="H108" s="227">
        <v>1</v>
      </c>
      <c r="I108" s="99"/>
      <c r="J108" s="228">
        <f t="shared" si="0"/>
        <v>0</v>
      </c>
      <c r="K108" s="225" t="s">
        <v>3</v>
      </c>
      <c r="L108" s="116"/>
      <c r="M108" s="229" t="s">
        <v>3</v>
      </c>
      <c r="N108" s="230" t="s">
        <v>39</v>
      </c>
      <c r="O108" s="231">
        <v>0</v>
      </c>
      <c r="P108" s="231">
        <f t="shared" si="1"/>
        <v>0</v>
      </c>
      <c r="Q108" s="231">
        <v>0</v>
      </c>
      <c r="R108" s="231">
        <f t="shared" si="2"/>
        <v>0</v>
      </c>
      <c r="S108" s="231">
        <v>0</v>
      </c>
      <c r="T108" s="232">
        <f t="shared" si="3"/>
        <v>0</v>
      </c>
      <c r="AR108" s="233" t="s">
        <v>239</v>
      </c>
      <c r="AT108" s="233" t="s">
        <v>141</v>
      </c>
      <c r="AU108" s="233" t="s">
        <v>78</v>
      </c>
      <c r="AY108" s="104" t="s">
        <v>138</v>
      </c>
      <c r="BE108" s="234">
        <f t="shared" si="4"/>
        <v>0</v>
      </c>
      <c r="BF108" s="234">
        <f t="shared" si="5"/>
        <v>0</v>
      </c>
      <c r="BG108" s="234">
        <f t="shared" si="6"/>
        <v>0</v>
      </c>
      <c r="BH108" s="234">
        <f t="shared" si="7"/>
        <v>0</v>
      </c>
      <c r="BI108" s="234">
        <f t="shared" si="8"/>
        <v>0</v>
      </c>
      <c r="BJ108" s="104" t="s">
        <v>76</v>
      </c>
      <c r="BK108" s="234">
        <f t="shared" si="9"/>
        <v>0</v>
      </c>
      <c r="BL108" s="104" t="s">
        <v>239</v>
      </c>
      <c r="BM108" s="233" t="s">
        <v>264</v>
      </c>
    </row>
    <row r="109" spans="2:65" s="117" customFormat="1" ht="16.5" customHeight="1">
      <c r="B109" s="116"/>
      <c r="C109" s="223" t="s">
        <v>258</v>
      </c>
      <c r="D109" s="223" t="s">
        <v>141</v>
      </c>
      <c r="E109" s="224" t="s">
        <v>738</v>
      </c>
      <c r="F109" s="225" t="s">
        <v>736</v>
      </c>
      <c r="G109" s="226" t="s">
        <v>482</v>
      </c>
      <c r="H109" s="227">
        <v>1</v>
      </c>
      <c r="I109" s="99"/>
      <c r="J109" s="228">
        <f t="shared" si="0"/>
        <v>0</v>
      </c>
      <c r="K109" s="225" t="s">
        <v>3</v>
      </c>
      <c r="L109" s="116"/>
      <c r="M109" s="229" t="s">
        <v>3</v>
      </c>
      <c r="N109" s="230" t="s">
        <v>39</v>
      </c>
      <c r="O109" s="231">
        <v>0</v>
      </c>
      <c r="P109" s="231">
        <f t="shared" si="1"/>
        <v>0</v>
      </c>
      <c r="Q109" s="231">
        <v>0</v>
      </c>
      <c r="R109" s="231">
        <f t="shared" si="2"/>
        <v>0</v>
      </c>
      <c r="S109" s="231">
        <v>0</v>
      </c>
      <c r="T109" s="232">
        <f t="shared" si="3"/>
        <v>0</v>
      </c>
      <c r="AR109" s="233" t="s">
        <v>239</v>
      </c>
      <c r="AT109" s="233" t="s">
        <v>141</v>
      </c>
      <c r="AU109" s="233" t="s">
        <v>78</v>
      </c>
      <c r="AY109" s="104" t="s">
        <v>138</v>
      </c>
      <c r="BE109" s="234">
        <f t="shared" si="4"/>
        <v>0</v>
      </c>
      <c r="BF109" s="234">
        <f t="shared" si="5"/>
        <v>0</v>
      </c>
      <c r="BG109" s="234">
        <f t="shared" si="6"/>
        <v>0</v>
      </c>
      <c r="BH109" s="234">
        <f t="shared" si="7"/>
        <v>0</v>
      </c>
      <c r="BI109" s="234">
        <f t="shared" si="8"/>
        <v>0</v>
      </c>
      <c r="BJ109" s="104" t="s">
        <v>76</v>
      </c>
      <c r="BK109" s="234">
        <f t="shared" si="9"/>
        <v>0</v>
      </c>
      <c r="BL109" s="104" t="s">
        <v>239</v>
      </c>
      <c r="BM109" s="233" t="s">
        <v>273</v>
      </c>
    </row>
    <row r="110" spans="2:65" s="117" customFormat="1" ht="16.5" customHeight="1">
      <c r="B110" s="116"/>
      <c r="C110" s="223" t="s">
        <v>264</v>
      </c>
      <c r="D110" s="223" t="s">
        <v>141</v>
      </c>
      <c r="E110" s="224" t="s">
        <v>739</v>
      </c>
      <c r="F110" s="225" t="s">
        <v>736</v>
      </c>
      <c r="G110" s="226" t="s">
        <v>482</v>
      </c>
      <c r="H110" s="227">
        <v>1</v>
      </c>
      <c r="I110" s="99"/>
      <c r="J110" s="228">
        <f t="shared" si="0"/>
        <v>0</v>
      </c>
      <c r="K110" s="225" t="s">
        <v>3</v>
      </c>
      <c r="L110" s="116"/>
      <c r="M110" s="229" t="s">
        <v>3</v>
      </c>
      <c r="N110" s="230" t="s">
        <v>39</v>
      </c>
      <c r="O110" s="231">
        <v>0</v>
      </c>
      <c r="P110" s="231">
        <f t="shared" si="1"/>
        <v>0</v>
      </c>
      <c r="Q110" s="231">
        <v>0</v>
      </c>
      <c r="R110" s="231">
        <f t="shared" si="2"/>
        <v>0</v>
      </c>
      <c r="S110" s="231">
        <v>0</v>
      </c>
      <c r="T110" s="232">
        <f t="shared" si="3"/>
        <v>0</v>
      </c>
      <c r="AR110" s="233" t="s">
        <v>239</v>
      </c>
      <c r="AT110" s="233" t="s">
        <v>141</v>
      </c>
      <c r="AU110" s="233" t="s">
        <v>78</v>
      </c>
      <c r="AY110" s="104" t="s">
        <v>138</v>
      </c>
      <c r="BE110" s="234">
        <f t="shared" si="4"/>
        <v>0</v>
      </c>
      <c r="BF110" s="234">
        <f t="shared" si="5"/>
        <v>0</v>
      </c>
      <c r="BG110" s="234">
        <f t="shared" si="6"/>
        <v>0</v>
      </c>
      <c r="BH110" s="234">
        <f t="shared" si="7"/>
        <v>0</v>
      </c>
      <c r="BI110" s="234">
        <f t="shared" si="8"/>
        <v>0</v>
      </c>
      <c r="BJ110" s="104" t="s">
        <v>76</v>
      </c>
      <c r="BK110" s="234">
        <f t="shared" si="9"/>
        <v>0</v>
      </c>
      <c r="BL110" s="104" t="s">
        <v>239</v>
      </c>
      <c r="BM110" s="233" t="s">
        <v>286</v>
      </c>
    </row>
    <row r="111" spans="2:65" s="212" customFormat="1" ht="22.8" customHeight="1">
      <c r="B111" s="211"/>
      <c r="D111" s="213" t="s">
        <v>67</v>
      </c>
      <c r="E111" s="221" t="s">
        <v>740</v>
      </c>
      <c r="F111" s="221" t="s">
        <v>741</v>
      </c>
      <c r="I111" s="270"/>
      <c r="J111" s="222">
        <f>BK111</f>
        <v>0</v>
      </c>
      <c r="L111" s="211"/>
      <c r="M111" s="216"/>
      <c r="P111" s="217">
        <f>SUM(P112:P123)</f>
        <v>0</v>
      </c>
      <c r="R111" s="217">
        <f>SUM(R112:R123)</f>
        <v>0</v>
      </c>
      <c r="T111" s="218">
        <f>SUM(T112:T123)</f>
        <v>0</v>
      </c>
      <c r="AR111" s="213" t="s">
        <v>78</v>
      </c>
      <c r="AT111" s="219" t="s">
        <v>67</v>
      </c>
      <c r="AU111" s="219" t="s">
        <v>76</v>
      </c>
      <c r="AY111" s="213" t="s">
        <v>138</v>
      </c>
      <c r="BK111" s="220">
        <f>SUM(BK112:BK123)</f>
        <v>0</v>
      </c>
    </row>
    <row r="112" spans="2:65" s="117" customFormat="1" ht="16.5" customHeight="1">
      <c r="B112" s="116"/>
      <c r="C112" s="223" t="s">
        <v>8</v>
      </c>
      <c r="D112" s="223" t="s">
        <v>141</v>
      </c>
      <c r="E112" s="224" t="s">
        <v>742</v>
      </c>
      <c r="F112" s="225" t="s">
        <v>743</v>
      </c>
      <c r="G112" s="226" t="s">
        <v>744</v>
      </c>
      <c r="H112" s="227">
        <v>1</v>
      </c>
      <c r="I112" s="99"/>
      <c r="J112" s="228">
        <f t="shared" ref="J112:J123" si="10">ROUND(I112*H112,2)</f>
        <v>0</v>
      </c>
      <c r="K112" s="225" t="s">
        <v>3</v>
      </c>
      <c r="L112" s="116"/>
      <c r="M112" s="229" t="s">
        <v>3</v>
      </c>
      <c r="N112" s="230" t="s">
        <v>39</v>
      </c>
      <c r="O112" s="231">
        <v>0</v>
      </c>
      <c r="P112" s="231">
        <f t="shared" ref="P112:P123" si="11">O112*H112</f>
        <v>0</v>
      </c>
      <c r="Q112" s="231">
        <v>0</v>
      </c>
      <c r="R112" s="231">
        <f t="shared" ref="R112:R123" si="12">Q112*H112</f>
        <v>0</v>
      </c>
      <c r="S112" s="231">
        <v>0</v>
      </c>
      <c r="T112" s="232">
        <f t="shared" ref="T112:T123" si="13">S112*H112</f>
        <v>0</v>
      </c>
      <c r="AR112" s="233" t="s">
        <v>239</v>
      </c>
      <c r="AT112" s="233" t="s">
        <v>141</v>
      </c>
      <c r="AU112" s="233" t="s">
        <v>78</v>
      </c>
      <c r="AY112" s="104" t="s">
        <v>138</v>
      </c>
      <c r="BE112" s="234">
        <f t="shared" ref="BE112:BE123" si="14">IF(N112="základní",J112,0)</f>
        <v>0</v>
      </c>
      <c r="BF112" s="234">
        <f t="shared" ref="BF112:BF123" si="15">IF(N112="snížená",J112,0)</f>
        <v>0</v>
      </c>
      <c r="BG112" s="234">
        <f t="shared" ref="BG112:BG123" si="16">IF(N112="zákl. přenesená",J112,0)</f>
        <v>0</v>
      </c>
      <c r="BH112" s="234">
        <f t="shared" ref="BH112:BH123" si="17">IF(N112="sníž. přenesená",J112,0)</f>
        <v>0</v>
      </c>
      <c r="BI112" s="234">
        <f t="shared" ref="BI112:BI123" si="18">IF(N112="nulová",J112,0)</f>
        <v>0</v>
      </c>
      <c r="BJ112" s="104" t="s">
        <v>76</v>
      </c>
      <c r="BK112" s="234">
        <f t="shared" ref="BK112:BK123" si="19">ROUND(I112*H112,2)</f>
        <v>0</v>
      </c>
      <c r="BL112" s="104" t="s">
        <v>239</v>
      </c>
      <c r="BM112" s="233" t="s">
        <v>344</v>
      </c>
    </row>
    <row r="113" spans="2:65" s="117" customFormat="1" ht="16.5" customHeight="1">
      <c r="B113" s="116"/>
      <c r="C113" s="223" t="s">
        <v>273</v>
      </c>
      <c r="D113" s="223" t="s">
        <v>141</v>
      </c>
      <c r="E113" s="224" t="s">
        <v>745</v>
      </c>
      <c r="F113" s="225" t="s">
        <v>746</v>
      </c>
      <c r="G113" s="226" t="s">
        <v>744</v>
      </c>
      <c r="H113" s="227">
        <v>1</v>
      </c>
      <c r="I113" s="99"/>
      <c r="J113" s="228">
        <f t="shared" si="10"/>
        <v>0</v>
      </c>
      <c r="K113" s="225" t="s">
        <v>3</v>
      </c>
      <c r="L113" s="116"/>
      <c r="M113" s="229" t="s">
        <v>3</v>
      </c>
      <c r="N113" s="230" t="s">
        <v>39</v>
      </c>
      <c r="O113" s="231">
        <v>0</v>
      </c>
      <c r="P113" s="231">
        <f t="shared" si="11"/>
        <v>0</v>
      </c>
      <c r="Q113" s="231">
        <v>0</v>
      </c>
      <c r="R113" s="231">
        <f t="shared" si="12"/>
        <v>0</v>
      </c>
      <c r="S113" s="231">
        <v>0</v>
      </c>
      <c r="T113" s="232">
        <f t="shared" si="13"/>
        <v>0</v>
      </c>
      <c r="AR113" s="233" t="s">
        <v>239</v>
      </c>
      <c r="AT113" s="233" t="s">
        <v>141</v>
      </c>
      <c r="AU113" s="233" t="s">
        <v>78</v>
      </c>
      <c r="AY113" s="104" t="s">
        <v>138</v>
      </c>
      <c r="BE113" s="234">
        <f t="shared" si="14"/>
        <v>0</v>
      </c>
      <c r="BF113" s="234">
        <f t="shared" si="15"/>
        <v>0</v>
      </c>
      <c r="BG113" s="234">
        <f t="shared" si="16"/>
        <v>0</v>
      </c>
      <c r="BH113" s="234">
        <f t="shared" si="17"/>
        <v>0</v>
      </c>
      <c r="BI113" s="234">
        <f t="shared" si="18"/>
        <v>0</v>
      </c>
      <c r="BJ113" s="104" t="s">
        <v>76</v>
      </c>
      <c r="BK113" s="234">
        <f t="shared" si="19"/>
        <v>0</v>
      </c>
      <c r="BL113" s="104" t="s">
        <v>239</v>
      </c>
      <c r="BM113" s="233" t="s">
        <v>356</v>
      </c>
    </row>
    <row r="114" spans="2:65" s="117" customFormat="1" ht="16.5" customHeight="1">
      <c r="B114" s="116"/>
      <c r="C114" s="223" t="s">
        <v>279</v>
      </c>
      <c r="D114" s="223" t="s">
        <v>141</v>
      </c>
      <c r="E114" s="224" t="s">
        <v>747</v>
      </c>
      <c r="F114" s="225" t="s">
        <v>748</v>
      </c>
      <c r="G114" s="226" t="s">
        <v>744</v>
      </c>
      <c r="H114" s="227">
        <v>1</v>
      </c>
      <c r="I114" s="99"/>
      <c r="J114" s="228">
        <f t="shared" si="10"/>
        <v>0</v>
      </c>
      <c r="K114" s="225" t="s">
        <v>3</v>
      </c>
      <c r="L114" s="116"/>
      <c r="M114" s="229" t="s">
        <v>3</v>
      </c>
      <c r="N114" s="230" t="s">
        <v>39</v>
      </c>
      <c r="O114" s="231">
        <v>0</v>
      </c>
      <c r="P114" s="231">
        <f t="shared" si="11"/>
        <v>0</v>
      </c>
      <c r="Q114" s="231">
        <v>0</v>
      </c>
      <c r="R114" s="231">
        <f t="shared" si="12"/>
        <v>0</v>
      </c>
      <c r="S114" s="231">
        <v>0</v>
      </c>
      <c r="T114" s="232">
        <f t="shared" si="13"/>
        <v>0</v>
      </c>
      <c r="AR114" s="233" t="s">
        <v>239</v>
      </c>
      <c r="AT114" s="233" t="s">
        <v>141</v>
      </c>
      <c r="AU114" s="233" t="s">
        <v>78</v>
      </c>
      <c r="AY114" s="104" t="s">
        <v>138</v>
      </c>
      <c r="BE114" s="234">
        <f t="shared" si="14"/>
        <v>0</v>
      </c>
      <c r="BF114" s="234">
        <f t="shared" si="15"/>
        <v>0</v>
      </c>
      <c r="BG114" s="234">
        <f t="shared" si="16"/>
        <v>0</v>
      </c>
      <c r="BH114" s="234">
        <f t="shared" si="17"/>
        <v>0</v>
      </c>
      <c r="BI114" s="234">
        <f t="shared" si="18"/>
        <v>0</v>
      </c>
      <c r="BJ114" s="104" t="s">
        <v>76</v>
      </c>
      <c r="BK114" s="234">
        <f t="shared" si="19"/>
        <v>0</v>
      </c>
      <c r="BL114" s="104" t="s">
        <v>239</v>
      </c>
      <c r="BM114" s="233" t="s">
        <v>367</v>
      </c>
    </row>
    <row r="115" spans="2:65" s="117" customFormat="1" ht="16.5" customHeight="1">
      <c r="B115" s="116"/>
      <c r="C115" s="223" t="s">
        <v>286</v>
      </c>
      <c r="D115" s="223" t="s">
        <v>141</v>
      </c>
      <c r="E115" s="224" t="s">
        <v>749</v>
      </c>
      <c r="F115" s="225" t="s">
        <v>750</v>
      </c>
      <c r="G115" s="226" t="s">
        <v>744</v>
      </c>
      <c r="H115" s="227">
        <v>1</v>
      </c>
      <c r="I115" s="99"/>
      <c r="J115" s="228">
        <f t="shared" si="10"/>
        <v>0</v>
      </c>
      <c r="K115" s="225" t="s">
        <v>3</v>
      </c>
      <c r="L115" s="116"/>
      <c r="M115" s="229" t="s">
        <v>3</v>
      </c>
      <c r="N115" s="230" t="s">
        <v>39</v>
      </c>
      <c r="O115" s="231">
        <v>0</v>
      </c>
      <c r="P115" s="231">
        <f t="shared" si="11"/>
        <v>0</v>
      </c>
      <c r="Q115" s="231">
        <v>0</v>
      </c>
      <c r="R115" s="231">
        <f t="shared" si="12"/>
        <v>0</v>
      </c>
      <c r="S115" s="231">
        <v>0</v>
      </c>
      <c r="T115" s="232">
        <f t="shared" si="13"/>
        <v>0</v>
      </c>
      <c r="AR115" s="233" t="s">
        <v>239</v>
      </c>
      <c r="AT115" s="233" t="s">
        <v>141</v>
      </c>
      <c r="AU115" s="233" t="s">
        <v>78</v>
      </c>
      <c r="AY115" s="104" t="s">
        <v>138</v>
      </c>
      <c r="BE115" s="234">
        <f t="shared" si="14"/>
        <v>0</v>
      </c>
      <c r="BF115" s="234">
        <f t="shared" si="15"/>
        <v>0</v>
      </c>
      <c r="BG115" s="234">
        <f t="shared" si="16"/>
        <v>0</v>
      </c>
      <c r="BH115" s="234">
        <f t="shared" si="17"/>
        <v>0</v>
      </c>
      <c r="BI115" s="234">
        <f t="shared" si="18"/>
        <v>0</v>
      </c>
      <c r="BJ115" s="104" t="s">
        <v>76</v>
      </c>
      <c r="BK115" s="234">
        <f t="shared" si="19"/>
        <v>0</v>
      </c>
      <c r="BL115" s="104" t="s">
        <v>239</v>
      </c>
      <c r="BM115" s="233" t="s">
        <v>377</v>
      </c>
    </row>
    <row r="116" spans="2:65" s="117" customFormat="1" ht="16.5" customHeight="1">
      <c r="B116" s="116"/>
      <c r="C116" s="223" t="s">
        <v>292</v>
      </c>
      <c r="D116" s="223" t="s">
        <v>141</v>
      </c>
      <c r="E116" s="224" t="s">
        <v>751</v>
      </c>
      <c r="F116" s="225" t="s">
        <v>752</v>
      </c>
      <c r="G116" s="226" t="s">
        <v>744</v>
      </c>
      <c r="H116" s="227">
        <v>1</v>
      </c>
      <c r="I116" s="99"/>
      <c r="J116" s="228">
        <f t="shared" si="10"/>
        <v>0</v>
      </c>
      <c r="K116" s="225" t="s">
        <v>3</v>
      </c>
      <c r="L116" s="116"/>
      <c r="M116" s="229" t="s">
        <v>3</v>
      </c>
      <c r="N116" s="230" t="s">
        <v>39</v>
      </c>
      <c r="O116" s="231">
        <v>0</v>
      </c>
      <c r="P116" s="231">
        <f t="shared" si="11"/>
        <v>0</v>
      </c>
      <c r="Q116" s="231">
        <v>0</v>
      </c>
      <c r="R116" s="231">
        <f t="shared" si="12"/>
        <v>0</v>
      </c>
      <c r="S116" s="231">
        <v>0</v>
      </c>
      <c r="T116" s="232">
        <f t="shared" si="13"/>
        <v>0</v>
      </c>
      <c r="AR116" s="233" t="s">
        <v>239</v>
      </c>
      <c r="AT116" s="233" t="s">
        <v>141</v>
      </c>
      <c r="AU116" s="233" t="s">
        <v>78</v>
      </c>
      <c r="AY116" s="104" t="s">
        <v>138</v>
      </c>
      <c r="BE116" s="234">
        <f t="shared" si="14"/>
        <v>0</v>
      </c>
      <c r="BF116" s="234">
        <f t="shared" si="15"/>
        <v>0</v>
      </c>
      <c r="BG116" s="234">
        <f t="shared" si="16"/>
        <v>0</v>
      </c>
      <c r="BH116" s="234">
        <f t="shared" si="17"/>
        <v>0</v>
      </c>
      <c r="BI116" s="234">
        <f t="shared" si="18"/>
        <v>0</v>
      </c>
      <c r="BJ116" s="104" t="s">
        <v>76</v>
      </c>
      <c r="BK116" s="234">
        <f t="shared" si="19"/>
        <v>0</v>
      </c>
      <c r="BL116" s="104" t="s">
        <v>239</v>
      </c>
      <c r="BM116" s="233" t="s">
        <v>387</v>
      </c>
    </row>
    <row r="117" spans="2:65" s="117" customFormat="1" ht="16.5" customHeight="1">
      <c r="B117" s="116"/>
      <c r="C117" s="223" t="s">
        <v>299</v>
      </c>
      <c r="D117" s="223" t="s">
        <v>141</v>
      </c>
      <c r="E117" s="224" t="s">
        <v>753</v>
      </c>
      <c r="F117" s="225" t="s">
        <v>754</v>
      </c>
      <c r="G117" s="226" t="s">
        <v>744</v>
      </c>
      <c r="H117" s="227">
        <v>1</v>
      </c>
      <c r="I117" s="99"/>
      <c r="J117" s="228">
        <f t="shared" si="10"/>
        <v>0</v>
      </c>
      <c r="K117" s="225" t="s">
        <v>3</v>
      </c>
      <c r="L117" s="116"/>
      <c r="M117" s="229" t="s">
        <v>3</v>
      </c>
      <c r="N117" s="230" t="s">
        <v>39</v>
      </c>
      <c r="O117" s="231">
        <v>0</v>
      </c>
      <c r="P117" s="231">
        <f t="shared" si="11"/>
        <v>0</v>
      </c>
      <c r="Q117" s="231">
        <v>0</v>
      </c>
      <c r="R117" s="231">
        <f t="shared" si="12"/>
        <v>0</v>
      </c>
      <c r="S117" s="231">
        <v>0</v>
      </c>
      <c r="T117" s="232">
        <f t="shared" si="13"/>
        <v>0</v>
      </c>
      <c r="AR117" s="233" t="s">
        <v>239</v>
      </c>
      <c r="AT117" s="233" t="s">
        <v>141</v>
      </c>
      <c r="AU117" s="233" t="s">
        <v>78</v>
      </c>
      <c r="AY117" s="104" t="s">
        <v>138</v>
      </c>
      <c r="BE117" s="234">
        <f t="shared" si="14"/>
        <v>0</v>
      </c>
      <c r="BF117" s="234">
        <f t="shared" si="15"/>
        <v>0</v>
      </c>
      <c r="BG117" s="234">
        <f t="shared" si="16"/>
        <v>0</v>
      </c>
      <c r="BH117" s="234">
        <f t="shared" si="17"/>
        <v>0</v>
      </c>
      <c r="BI117" s="234">
        <f t="shared" si="18"/>
        <v>0</v>
      </c>
      <c r="BJ117" s="104" t="s">
        <v>76</v>
      </c>
      <c r="BK117" s="234">
        <f t="shared" si="19"/>
        <v>0</v>
      </c>
      <c r="BL117" s="104" t="s">
        <v>239</v>
      </c>
      <c r="BM117" s="233" t="s">
        <v>399</v>
      </c>
    </row>
    <row r="118" spans="2:65" s="117" customFormat="1" ht="16.5" customHeight="1">
      <c r="B118" s="116"/>
      <c r="C118" s="223" t="s">
        <v>304</v>
      </c>
      <c r="D118" s="223" t="s">
        <v>141</v>
      </c>
      <c r="E118" s="224" t="s">
        <v>755</v>
      </c>
      <c r="F118" s="225" t="s">
        <v>756</v>
      </c>
      <c r="G118" s="226" t="s">
        <v>744</v>
      </c>
      <c r="H118" s="227">
        <v>1</v>
      </c>
      <c r="I118" s="99"/>
      <c r="J118" s="228">
        <f t="shared" si="10"/>
        <v>0</v>
      </c>
      <c r="K118" s="225" t="s">
        <v>3</v>
      </c>
      <c r="L118" s="116"/>
      <c r="M118" s="229" t="s">
        <v>3</v>
      </c>
      <c r="N118" s="230" t="s">
        <v>39</v>
      </c>
      <c r="O118" s="231">
        <v>0</v>
      </c>
      <c r="P118" s="231">
        <f t="shared" si="11"/>
        <v>0</v>
      </c>
      <c r="Q118" s="231">
        <v>0</v>
      </c>
      <c r="R118" s="231">
        <f t="shared" si="12"/>
        <v>0</v>
      </c>
      <c r="S118" s="231">
        <v>0</v>
      </c>
      <c r="T118" s="232">
        <f t="shared" si="13"/>
        <v>0</v>
      </c>
      <c r="AR118" s="233" t="s">
        <v>239</v>
      </c>
      <c r="AT118" s="233" t="s">
        <v>141</v>
      </c>
      <c r="AU118" s="233" t="s">
        <v>78</v>
      </c>
      <c r="AY118" s="104" t="s">
        <v>138</v>
      </c>
      <c r="BE118" s="234">
        <f t="shared" si="14"/>
        <v>0</v>
      </c>
      <c r="BF118" s="234">
        <f t="shared" si="15"/>
        <v>0</v>
      </c>
      <c r="BG118" s="234">
        <f t="shared" si="16"/>
        <v>0</v>
      </c>
      <c r="BH118" s="234">
        <f t="shared" si="17"/>
        <v>0</v>
      </c>
      <c r="BI118" s="234">
        <f t="shared" si="18"/>
        <v>0</v>
      </c>
      <c r="BJ118" s="104" t="s">
        <v>76</v>
      </c>
      <c r="BK118" s="234">
        <f t="shared" si="19"/>
        <v>0</v>
      </c>
      <c r="BL118" s="104" t="s">
        <v>239</v>
      </c>
      <c r="BM118" s="233" t="s">
        <v>412</v>
      </c>
    </row>
    <row r="119" spans="2:65" s="117" customFormat="1" ht="16.5" customHeight="1">
      <c r="B119" s="116"/>
      <c r="C119" s="223" t="s">
        <v>311</v>
      </c>
      <c r="D119" s="223" t="s">
        <v>141</v>
      </c>
      <c r="E119" s="224" t="s">
        <v>757</v>
      </c>
      <c r="F119" s="225" t="s">
        <v>758</v>
      </c>
      <c r="G119" s="226" t="s">
        <v>744</v>
      </c>
      <c r="H119" s="227">
        <v>1</v>
      </c>
      <c r="I119" s="99"/>
      <c r="J119" s="228">
        <f t="shared" si="10"/>
        <v>0</v>
      </c>
      <c r="K119" s="225" t="s">
        <v>3</v>
      </c>
      <c r="L119" s="116"/>
      <c r="M119" s="229" t="s">
        <v>3</v>
      </c>
      <c r="N119" s="230" t="s">
        <v>39</v>
      </c>
      <c r="O119" s="231">
        <v>0</v>
      </c>
      <c r="P119" s="231">
        <f t="shared" si="11"/>
        <v>0</v>
      </c>
      <c r="Q119" s="231">
        <v>0</v>
      </c>
      <c r="R119" s="231">
        <f t="shared" si="12"/>
        <v>0</v>
      </c>
      <c r="S119" s="231">
        <v>0</v>
      </c>
      <c r="T119" s="232">
        <f t="shared" si="13"/>
        <v>0</v>
      </c>
      <c r="AR119" s="233" t="s">
        <v>239</v>
      </c>
      <c r="AT119" s="233" t="s">
        <v>141</v>
      </c>
      <c r="AU119" s="233" t="s">
        <v>78</v>
      </c>
      <c r="AY119" s="104" t="s">
        <v>138</v>
      </c>
      <c r="BE119" s="234">
        <f t="shared" si="14"/>
        <v>0</v>
      </c>
      <c r="BF119" s="234">
        <f t="shared" si="15"/>
        <v>0</v>
      </c>
      <c r="BG119" s="234">
        <f t="shared" si="16"/>
        <v>0</v>
      </c>
      <c r="BH119" s="234">
        <f t="shared" si="17"/>
        <v>0</v>
      </c>
      <c r="BI119" s="234">
        <f t="shared" si="18"/>
        <v>0</v>
      </c>
      <c r="BJ119" s="104" t="s">
        <v>76</v>
      </c>
      <c r="BK119" s="234">
        <f t="shared" si="19"/>
        <v>0</v>
      </c>
      <c r="BL119" s="104" t="s">
        <v>239</v>
      </c>
      <c r="BM119" s="233" t="s">
        <v>422</v>
      </c>
    </row>
    <row r="120" spans="2:65" s="117" customFormat="1" ht="16.5" customHeight="1">
      <c r="B120" s="116"/>
      <c r="C120" s="223" t="s">
        <v>315</v>
      </c>
      <c r="D120" s="223" t="s">
        <v>141</v>
      </c>
      <c r="E120" s="224" t="s">
        <v>759</v>
      </c>
      <c r="F120" s="225" t="s">
        <v>760</v>
      </c>
      <c r="G120" s="226" t="s">
        <v>744</v>
      </c>
      <c r="H120" s="227">
        <v>1</v>
      </c>
      <c r="I120" s="99"/>
      <c r="J120" s="228">
        <f t="shared" si="10"/>
        <v>0</v>
      </c>
      <c r="K120" s="225" t="s">
        <v>3</v>
      </c>
      <c r="L120" s="116"/>
      <c r="M120" s="229" t="s">
        <v>3</v>
      </c>
      <c r="N120" s="230" t="s">
        <v>39</v>
      </c>
      <c r="O120" s="231">
        <v>0</v>
      </c>
      <c r="P120" s="231">
        <f t="shared" si="11"/>
        <v>0</v>
      </c>
      <c r="Q120" s="231">
        <v>0</v>
      </c>
      <c r="R120" s="231">
        <f t="shared" si="12"/>
        <v>0</v>
      </c>
      <c r="S120" s="231">
        <v>0</v>
      </c>
      <c r="T120" s="232">
        <f t="shared" si="13"/>
        <v>0</v>
      </c>
      <c r="AR120" s="233" t="s">
        <v>239</v>
      </c>
      <c r="AT120" s="233" t="s">
        <v>141</v>
      </c>
      <c r="AU120" s="233" t="s">
        <v>78</v>
      </c>
      <c r="AY120" s="104" t="s">
        <v>138</v>
      </c>
      <c r="BE120" s="234">
        <f t="shared" si="14"/>
        <v>0</v>
      </c>
      <c r="BF120" s="234">
        <f t="shared" si="15"/>
        <v>0</v>
      </c>
      <c r="BG120" s="234">
        <f t="shared" si="16"/>
        <v>0</v>
      </c>
      <c r="BH120" s="234">
        <f t="shared" si="17"/>
        <v>0</v>
      </c>
      <c r="BI120" s="234">
        <f t="shared" si="18"/>
        <v>0</v>
      </c>
      <c r="BJ120" s="104" t="s">
        <v>76</v>
      </c>
      <c r="BK120" s="234">
        <f t="shared" si="19"/>
        <v>0</v>
      </c>
      <c r="BL120" s="104" t="s">
        <v>239</v>
      </c>
      <c r="BM120" s="233" t="s">
        <v>434</v>
      </c>
    </row>
    <row r="121" spans="2:65" s="117" customFormat="1" ht="16.5" customHeight="1">
      <c r="B121" s="116"/>
      <c r="C121" s="223" t="s">
        <v>321</v>
      </c>
      <c r="D121" s="223" t="s">
        <v>141</v>
      </c>
      <c r="E121" s="224" t="s">
        <v>761</v>
      </c>
      <c r="F121" s="225" t="s">
        <v>762</v>
      </c>
      <c r="G121" s="226" t="s">
        <v>744</v>
      </c>
      <c r="H121" s="227">
        <v>1</v>
      </c>
      <c r="I121" s="99"/>
      <c r="J121" s="228">
        <f t="shared" si="10"/>
        <v>0</v>
      </c>
      <c r="K121" s="225" t="s">
        <v>3</v>
      </c>
      <c r="L121" s="116"/>
      <c r="M121" s="229" t="s">
        <v>3</v>
      </c>
      <c r="N121" s="230" t="s">
        <v>39</v>
      </c>
      <c r="O121" s="231">
        <v>0</v>
      </c>
      <c r="P121" s="231">
        <f t="shared" si="11"/>
        <v>0</v>
      </c>
      <c r="Q121" s="231">
        <v>0</v>
      </c>
      <c r="R121" s="231">
        <f t="shared" si="12"/>
        <v>0</v>
      </c>
      <c r="S121" s="231">
        <v>0</v>
      </c>
      <c r="T121" s="232">
        <f t="shared" si="13"/>
        <v>0</v>
      </c>
      <c r="AR121" s="233" t="s">
        <v>239</v>
      </c>
      <c r="AT121" s="233" t="s">
        <v>141</v>
      </c>
      <c r="AU121" s="233" t="s">
        <v>78</v>
      </c>
      <c r="AY121" s="104" t="s">
        <v>138</v>
      </c>
      <c r="BE121" s="234">
        <f t="shared" si="14"/>
        <v>0</v>
      </c>
      <c r="BF121" s="234">
        <f t="shared" si="15"/>
        <v>0</v>
      </c>
      <c r="BG121" s="234">
        <f t="shared" si="16"/>
        <v>0</v>
      </c>
      <c r="BH121" s="234">
        <f t="shared" si="17"/>
        <v>0</v>
      </c>
      <c r="BI121" s="234">
        <f t="shared" si="18"/>
        <v>0</v>
      </c>
      <c r="BJ121" s="104" t="s">
        <v>76</v>
      </c>
      <c r="BK121" s="234">
        <f t="shared" si="19"/>
        <v>0</v>
      </c>
      <c r="BL121" s="104" t="s">
        <v>239</v>
      </c>
      <c r="BM121" s="233" t="s">
        <v>444</v>
      </c>
    </row>
    <row r="122" spans="2:65" s="117" customFormat="1" ht="16.5" customHeight="1">
      <c r="B122" s="116"/>
      <c r="C122" s="223" t="s">
        <v>328</v>
      </c>
      <c r="D122" s="223" t="s">
        <v>141</v>
      </c>
      <c r="E122" s="224" t="s">
        <v>763</v>
      </c>
      <c r="F122" s="225" t="s">
        <v>764</v>
      </c>
      <c r="G122" s="226" t="s">
        <v>744</v>
      </c>
      <c r="H122" s="227">
        <v>1</v>
      </c>
      <c r="I122" s="99"/>
      <c r="J122" s="228">
        <f t="shared" si="10"/>
        <v>0</v>
      </c>
      <c r="K122" s="225" t="s">
        <v>3</v>
      </c>
      <c r="L122" s="116"/>
      <c r="M122" s="229" t="s">
        <v>3</v>
      </c>
      <c r="N122" s="230" t="s">
        <v>39</v>
      </c>
      <c r="O122" s="231">
        <v>0</v>
      </c>
      <c r="P122" s="231">
        <f t="shared" si="11"/>
        <v>0</v>
      </c>
      <c r="Q122" s="231">
        <v>0</v>
      </c>
      <c r="R122" s="231">
        <f t="shared" si="12"/>
        <v>0</v>
      </c>
      <c r="S122" s="231">
        <v>0</v>
      </c>
      <c r="T122" s="232">
        <f t="shared" si="13"/>
        <v>0</v>
      </c>
      <c r="AR122" s="233" t="s">
        <v>239</v>
      </c>
      <c r="AT122" s="233" t="s">
        <v>141</v>
      </c>
      <c r="AU122" s="233" t="s">
        <v>78</v>
      </c>
      <c r="AY122" s="104" t="s">
        <v>138</v>
      </c>
      <c r="BE122" s="234">
        <f t="shared" si="14"/>
        <v>0</v>
      </c>
      <c r="BF122" s="234">
        <f t="shared" si="15"/>
        <v>0</v>
      </c>
      <c r="BG122" s="234">
        <f t="shared" si="16"/>
        <v>0</v>
      </c>
      <c r="BH122" s="234">
        <f t="shared" si="17"/>
        <v>0</v>
      </c>
      <c r="BI122" s="234">
        <f t="shared" si="18"/>
        <v>0</v>
      </c>
      <c r="BJ122" s="104" t="s">
        <v>76</v>
      </c>
      <c r="BK122" s="234">
        <f t="shared" si="19"/>
        <v>0</v>
      </c>
      <c r="BL122" s="104" t="s">
        <v>239</v>
      </c>
      <c r="BM122" s="233" t="s">
        <v>456</v>
      </c>
    </row>
    <row r="123" spans="2:65" s="117" customFormat="1" ht="16.5" customHeight="1">
      <c r="B123" s="116"/>
      <c r="C123" s="223" t="s">
        <v>249</v>
      </c>
      <c r="D123" s="223" t="s">
        <v>141</v>
      </c>
      <c r="E123" s="224" t="s">
        <v>765</v>
      </c>
      <c r="F123" s="225" t="s">
        <v>766</v>
      </c>
      <c r="G123" s="226" t="s">
        <v>744</v>
      </c>
      <c r="H123" s="227">
        <v>1</v>
      </c>
      <c r="I123" s="99"/>
      <c r="J123" s="228">
        <f t="shared" si="10"/>
        <v>0</v>
      </c>
      <c r="K123" s="225" t="s">
        <v>3</v>
      </c>
      <c r="L123" s="116"/>
      <c r="M123" s="274" t="s">
        <v>3</v>
      </c>
      <c r="N123" s="275" t="s">
        <v>39</v>
      </c>
      <c r="O123" s="276">
        <v>0</v>
      </c>
      <c r="P123" s="276">
        <f t="shared" si="11"/>
        <v>0</v>
      </c>
      <c r="Q123" s="276">
        <v>0</v>
      </c>
      <c r="R123" s="276">
        <f t="shared" si="12"/>
        <v>0</v>
      </c>
      <c r="S123" s="276">
        <v>0</v>
      </c>
      <c r="T123" s="277">
        <f t="shared" si="13"/>
        <v>0</v>
      </c>
      <c r="AR123" s="233" t="s">
        <v>239</v>
      </c>
      <c r="AT123" s="233" t="s">
        <v>141</v>
      </c>
      <c r="AU123" s="233" t="s">
        <v>78</v>
      </c>
      <c r="AY123" s="104" t="s">
        <v>138</v>
      </c>
      <c r="BE123" s="234">
        <f t="shared" si="14"/>
        <v>0</v>
      </c>
      <c r="BF123" s="234">
        <f t="shared" si="15"/>
        <v>0</v>
      </c>
      <c r="BG123" s="234">
        <f t="shared" si="16"/>
        <v>0</v>
      </c>
      <c r="BH123" s="234">
        <f t="shared" si="17"/>
        <v>0</v>
      </c>
      <c r="BI123" s="234">
        <f t="shared" si="18"/>
        <v>0</v>
      </c>
      <c r="BJ123" s="104" t="s">
        <v>76</v>
      </c>
      <c r="BK123" s="234">
        <f t="shared" si="19"/>
        <v>0</v>
      </c>
      <c r="BL123" s="104" t="s">
        <v>239</v>
      </c>
      <c r="BM123" s="233" t="s">
        <v>767</v>
      </c>
    </row>
    <row r="124" spans="2:65" s="117" customFormat="1" ht="6.9" customHeight="1">
      <c r="B124" s="126"/>
      <c r="C124" s="127"/>
      <c r="D124" s="127"/>
      <c r="E124" s="127"/>
      <c r="F124" s="127"/>
      <c r="G124" s="127"/>
      <c r="H124" s="127"/>
      <c r="I124" s="127"/>
      <c r="J124" s="127"/>
      <c r="K124" s="127"/>
      <c r="L124" s="116"/>
    </row>
  </sheetData>
  <sheetProtection password="CA50" sheet="1" objects="1" scenarios="1"/>
  <autoFilter ref="C82:K123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0" r:id="rId2"/>
    <hyperlink ref="F93" r:id="rId3"/>
    <hyperlink ref="F96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22"/>
  <sheetViews>
    <sheetView showGridLines="0" workbookViewId="0">
      <selection activeCell="D2" sqref="D2"/>
    </sheetView>
  </sheetViews>
  <sheetFormatPr defaultRowHeight="10.199999999999999"/>
  <cols>
    <col min="1" max="1" width="8.28515625" style="103" customWidth="1"/>
    <col min="2" max="2" width="1.140625" style="103" customWidth="1"/>
    <col min="3" max="3" width="4.140625" style="103" customWidth="1"/>
    <col min="4" max="4" width="4.28515625" style="103" customWidth="1"/>
    <col min="5" max="5" width="17.140625" style="103" customWidth="1"/>
    <col min="6" max="6" width="100.85546875" style="103" customWidth="1"/>
    <col min="7" max="7" width="7.42578125" style="103" customWidth="1"/>
    <col min="8" max="8" width="14" style="103" customWidth="1"/>
    <col min="9" max="9" width="15.85546875" style="103" customWidth="1"/>
    <col min="10" max="11" width="22.28515625" style="103" customWidth="1"/>
    <col min="12" max="12" width="9.28515625" style="103" customWidth="1"/>
    <col min="13" max="13" width="10.85546875" style="103" hidden="1" customWidth="1"/>
    <col min="14" max="14" width="9.28515625" style="103" hidden="1"/>
    <col min="15" max="20" width="14.140625" style="103" hidden="1" customWidth="1"/>
    <col min="21" max="21" width="16.28515625" style="103" hidden="1" customWidth="1"/>
    <col min="22" max="22" width="12.28515625" style="103" customWidth="1"/>
    <col min="23" max="23" width="16.28515625" style="103" customWidth="1"/>
    <col min="24" max="24" width="12.28515625" style="103" customWidth="1"/>
    <col min="25" max="25" width="15" style="103" customWidth="1"/>
    <col min="26" max="26" width="11" style="103" customWidth="1"/>
    <col min="27" max="27" width="15" style="103" customWidth="1"/>
    <col min="28" max="28" width="16.28515625" style="103" customWidth="1"/>
    <col min="29" max="29" width="11" style="103" customWidth="1"/>
    <col min="30" max="30" width="15" style="103" customWidth="1"/>
    <col min="31" max="31" width="16.28515625" style="103" customWidth="1"/>
    <col min="32" max="43" width="9.140625" style="103"/>
    <col min="44" max="65" width="9.28515625" style="103" hidden="1"/>
    <col min="66" max="16384" width="9.140625" style="103"/>
  </cols>
  <sheetData>
    <row r="2" spans="2:46" ht="36.9" customHeight="1">
      <c r="L2" s="310" t="s">
        <v>6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04" t="s">
        <v>96</v>
      </c>
    </row>
    <row r="3" spans="2:46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78</v>
      </c>
    </row>
    <row r="4" spans="2:46" ht="24.9" customHeight="1">
      <c r="B4" s="107"/>
      <c r="D4" s="108" t="s">
        <v>104</v>
      </c>
      <c r="L4" s="107"/>
      <c r="M4" s="172" t="s">
        <v>11</v>
      </c>
      <c r="AT4" s="104" t="s">
        <v>4</v>
      </c>
    </row>
    <row r="5" spans="2:46" ht="6.9" customHeight="1">
      <c r="B5" s="107"/>
      <c r="L5" s="107"/>
    </row>
    <row r="6" spans="2:46" ht="12" customHeight="1">
      <c r="B6" s="107"/>
      <c r="D6" s="113" t="s">
        <v>15</v>
      </c>
      <c r="L6" s="107"/>
    </row>
    <row r="7" spans="2:46" ht="16.5" customHeight="1">
      <c r="B7" s="107"/>
      <c r="E7" s="318" t="str">
        <f>'Rekapitulace stavby'!K6</f>
        <v>VŠE 3.np, Centrum pro konzultace</v>
      </c>
      <c r="F7" s="319"/>
      <c r="G7" s="319"/>
      <c r="H7" s="319"/>
      <c r="L7" s="107"/>
    </row>
    <row r="8" spans="2:46" s="117" customFormat="1" ht="12" customHeight="1">
      <c r="B8" s="116"/>
      <c r="D8" s="113" t="s">
        <v>105</v>
      </c>
      <c r="L8" s="116"/>
    </row>
    <row r="9" spans="2:46" s="117" customFormat="1" ht="16.5" customHeight="1">
      <c r="B9" s="116"/>
      <c r="E9" s="278" t="s">
        <v>768</v>
      </c>
      <c r="F9" s="317"/>
      <c r="G9" s="317"/>
      <c r="H9" s="317"/>
      <c r="L9" s="116"/>
    </row>
    <row r="10" spans="2:46" s="117" customFormat="1">
      <c r="B10" s="116"/>
      <c r="L10" s="116"/>
    </row>
    <row r="11" spans="2:46" s="117" customFormat="1" ht="12" customHeight="1">
      <c r="B11" s="116"/>
      <c r="D11" s="113" t="s">
        <v>17</v>
      </c>
      <c r="F11" s="114" t="s">
        <v>3</v>
      </c>
      <c r="I11" s="113" t="s">
        <v>18</v>
      </c>
      <c r="J11" s="114" t="s">
        <v>3</v>
      </c>
      <c r="L11" s="116"/>
    </row>
    <row r="12" spans="2:46" s="117" customFormat="1" ht="12" customHeight="1">
      <c r="B12" s="116"/>
      <c r="D12" s="113" t="s">
        <v>19</v>
      </c>
      <c r="F12" s="114" t="s">
        <v>20</v>
      </c>
      <c r="I12" s="113" t="s">
        <v>21</v>
      </c>
      <c r="J12" s="266" t="str">
        <f>'Rekapitulace stavby'!AN8</f>
        <v>27. 12. 2024</v>
      </c>
      <c r="L12" s="116"/>
    </row>
    <row r="13" spans="2:46" s="117" customFormat="1" ht="10.8" customHeight="1">
      <c r="B13" s="116"/>
      <c r="L13" s="116"/>
    </row>
    <row r="14" spans="2:46" s="117" customFormat="1" ht="12" customHeight="1">
      <c r="B14" s="116"/>
      <c r="D14" s="113" t="s">
        <v>23</v>
      </c>
      <c r="I14" s="113" t="s">
        <v>24</v>
      </c>
      <c r="J14" s="114" t="str">
        <f>IF('Rekapitulace stavby'!AN10="","",'Rekapitulace stavby'!AN10)</f>
        <v/>
      </c>
      <c r="L14" s="116"/>
    </row>
    <row r="15" spans="2:46" s="117" customFormat="1" ht="18" customHeight="1">
      <c r="B15" s="116"/>
      <c r="E15" s="114" t="str">
        <f>IF('Rekapitulace stavby'!E11="","",'Rekapitulace stavby'!E11)</f>
        <v xml:space="preserve"> </v>
      </c>
      <c r="I15" s="113" t="s">
        <v>26</v>
      </c>
      <c r="J15" s="114" t="str">
        <f>IF('Rekapitulace stavby'!AN11="","",'Rekapitulace stavby'!AN11)</f>
        <v/>
      </c>
      <c r="L15" s="116"/>
    </row>
    <row r="16" spans="2:46" s="117" customFormat="1" ht="6.9" customHeight="1">
      <c r="B16" s="116"/>
      <c r="L16" s="116"/>
    </row>
    <row r="17" spans="2:12" s="117" customFormat="1" ht="12" customHeight="1">
      <c r="B17" s="116"/>
      <c r="D17" s="113" t="s">
        <v>1280</v>
      </c>
      <c r="I17" s="113" t="s">
        <v>24</v>
      </c>
      <c r="J17" s="171" t="str">
        <f>'Rekapitulace stavby'!AN13</f>
        <v>Vyplň údaj</v>
      </c>
      <c r="L17" s="116"/>
    </row>
    <row r="18" spans="2:12" s="117" customFormat="1" ht="18" customHeight="1">
      <c r="B18" s="116"/>
      <c r="E18" s="306" t="str">
        <f>'Rekapitulace stavby'!E14</f>
        <v xml:space="preserve"> Vyplň údaj</v>
      </c>
      <c r="F18" s="306"/>
      <c r="G18" s="306"/>
      <c r="H18" s="306"/>
      <c r="I18" s="113" t="s">
        <v>26</v>
      </c>
      <c r="J18" s="171" t="str">
        <f>'Rekapitulace stavby'!AN14</f>
        <v>Vyplň údaj</v>
      </c>
      <c r="L18" s="116"/>
    </row>
    <row r="19" spans="2:12" s="117" customFormat="1" ht="6.9" customHeight="1">
      <c r="B19" s="116"/>
      <c r="L19" s="116"/>
    </row>
    <row r="20" spans="2:12" s="117" customFormat="1" ht="12" customHeight="1">
      <c r="B20" s="116"/>
      <c r="D20" s="113" t="s">
        <v>28</v>
      </c>
      <c r="I20" s="113" t="s">
        <v>24</v>
      </c>
      <c r="J20" s="114" t="str">
        <f>IF('Rekapitulace stavby'!AN16="","",'Rekapitulace stavby'!AN16)</f>
        <v/>
      </c>
      <c r="L20" s="116"/>
    </row>
    <row r="21" spans="2:12" s="117" customFormat="1" ht="18" customHeight="1">
      <c r="B21" s="116"/>
      <c r="E21" s="114" t="str">
        <f>IF('Rekapitulace stavby'!E17="","",'Rekapitulace stavby'!E17)</f>
        <v xml:space="preserve"> </v>
      </c>
      <c r="I21" s="113" t="s">
        <v>26</v>
      </c>
      <c r="J21" s="114" t="str">
        <f>IF('Rekapitulace stavby'!AN17="","",'Rekapitulace stavby'!AN17)</f>
        <v/>
      </c>
      <c r="L21" s="116"/>
    </row>
    <row r="22" spans="2:12" s="117" customFormat="1" ht="6.9" customHeight="1">
      <c r="B22" s="116"/>
      <c r="L22" s="116"/>
    </row>
    <row r="23" spans="2:12" s="117" customFormat="1" ht="12" customHeight="1">
      <c r="B23" s="116"/>
      <c r="D23" s="113" t="s">
        <v>30</v>
      </c>
      <c r="I23" s="113" t="s">
        <v>24</v>
      </c>
      <c r="J23" s="114" t="s">
        <v>3</v>
      </c>
      <c r="L23" s="116"/>
    </row>
    <row r="24" spans="2:12" s="117" customFormat="1" ht="18" customHeight="1">
      <c r="B24" s="116"/>
      <c r="E24" s="114" t="s">
        <v>31</v>
      </c>
      <c r="I24" s="113" t="s">
        <v>26</v>
      </c>
      <c r="J24" s="114" t="s">
        <v>3</v>
      </c>
      <c r="L24" s="116"/>
    </row>
    <row r="25" spans="2:12" s="117" customFormat="1" ht="6.9" customHeight="1">
      <c r="B25" s="116"/>
      <c r="L25" s="116"/>
    </row>
    <row r="26" spans="2:12" s="117" customFormat="1" ht="12" customHeight="1">
      <c r="B26" s="116"/>
      <c r="D26" s="113" t="s">
        <v>32</v>
      </c>
      <c r="L26" s="116"/>
    </row>
    <row r="27" spans="2:12" s="174" customFormat="1" ht="58.2" customHeight="1">
      <c r="B27" s="173"/>
      <c r="E27" s="316" t="s">
        <v>33</v>
      </c>
      <c r="F27" s="316"/>
      <c r="G27" s="316"/>
      <c r="H27" s="316"/>
      <c r="L27" s="173"/>
    </row>
    <row r="28" spans="2:12" s="117" customFormat="1" ht="6.9" customHeight="1">
      <c r="B28" s="116"/>
      <c r="L28" s="116"/>
    </row>
    <row r="29" spans="2:12" s="117" customFormat="1" ht="6.9" customHeight="1">
      <c r="B29" s="116"/>
      <c r="D29" s="136"/>
      <c r="E29" s="136"/>
      <c r="F29" s="136"/>
      <c r="G29" s="136"/>
      <c r="H29" s="136"/>
      <c r="I29" s="136"/>
      <c r="J29" s="136"/>
      <c r="K29" s="136"/>
      <c r="L29" s="116"/>
    </row>
    <row r="30" spans="2:12" s="117" customFormat="1" ht="25.35" customHeight="1">
      <c r="B30" s="116"/>
      <c r="D30" s="175" t="s">
        <v>34</v>
      </c>
      <c r="J30" s="176">
        <f>ROUND(J83, 2)</f>
        <v>0</v>
      </c>
      <c r="L30" s="116"/>
    </row>
    <row r="31" spans="2:12" s="117" customFormat="1" ht="6.9" customHeight="1">
      <c r="B31" s="116"/>
      <c r="D31" s="136"/>
      <c r="E31" s="136"/>
      <c r="F31" s="136"/>
      <c r="G31" s="136"/>
      <c r="H31" s="136"/>
      <c r="I31" s="136"/>
      <c r="J31" s="136"/>
      <c r="K31" s="136"/>
      <c r="L31" s="116"/>
    </row>
    <row r="32" spans="2:12" s="117" customFormat="1" ht="14.4" customHeight="1">
      <c r="B32" s="116"/>
      <c r="F32" s="177" t="s">
        <v>36</v>
      </c>
      <c r="I32" s="177" t="s">
        <v>35</v>
      </c>
      <c r="J32" s="177" t="s">
        <v>37</v>
      </c>
      <c r="L32" s="116"/>
    </row>
    <row r="33" spans="2:12" s="117" customFormat="1" ht="14.4" customHeight="1">
      <c r="B33" s="116"/>
      <c r="D33" s="178" t="s">
        <v>38</v>
      </c>
      <c r="E33" s="113" t="s">
        <v>39</v>
      </c>
      <c r="F33" s="179">
        <f>ROUND((SUM(BE83:BE121)),  2)</f>
        <v>0</v>
      </c>
      <c r="I33" s="180">
        <v>0.21</v>
      </c>
      <c r="J33" s="179">
        <f>ROUND(((SUM(BE83:BE121))*I33),  2)</f>
        <v>0</v>
      </c>
      <c r="L33" s="116"/>
    </row>
    <row r="34" spans="2:12" s="117" customFormat="1" ht="14.4" customHeight="1">
      <c r="B34" s="116"/>
      <c r="E34" s="113" t="s">
        <v>40</v>
      </c>
      <c r="F34" s="179">
        <f>ROUND((SUM(BF83:BF121)),  2)</f>
        <v>0</v>
      </c>
      <c r="I34" s="180">
        <v>0.12</v>
      </c>
      <c r="J34" s="179">
        <f>ROUND(((SUM(BF83:BF121))*I34),  2)</f>
        <v>0</v>
      </c>
      <c r="L34" s="116"/>
    </row>
    <row r="35" spans="2:12" s="117" customFormat="1" ht="14.4" hidden="1" customHeight="1">
      <c r="B35" s="116"/>
      <c r="E35" s="113" t="s">
        <v>41</v>
      </c>
      <c r="F35" s="179">
        <f>ROUND((SUM(BG83:BG121)),  2)</f>
        <v>0</v>
      </c>
      <c r="I35" s="180">
        <v>0.21</v>
      </c>
      <c r="J35" s="179">
        <f>0</f>
        <v>0</v>
      </c>
      <c r="L35" s="116"/>
    </row>
    <row r="36" spans="2:12" s="117" customFormat="1" ht="14.4" hidden="1" customHeight="1">
      <c r="B36" s="116"/>
      <c r="E36" s="113" t="s">
        <v>42</v>
      </c>
      <c r="F36" s="179">
        <f>ROUND((SUM(BH83:BH121)),  2)</f>
        <v>0</v>
      </c>
      <c r="I36" s="180">
        <v>0.12</v>
      </c>
      <c r="J36" s="179">
        <f>0</f>
        <v>0</v>
      </c>
      <c r="L36" s="116"/>
    </row>
    <row r="37" spans="2:12" s="117" customFormat="1" ht="14.4" hidden="1" customHeight="1">
      <c r="B37" s="116"/>
      <c r="E37" s="113" t="s">
        <v>43</v>
      </c>
      <c r="F37" s="179">
        <f>ROUND((SUM(BI83:BI121)),  2)</f>
        <v>0</v>
      </c>
      <c r="I37" s="180">
        <v>0</v>
      </c>
      <c r="J37" s="179">
        <f>0</f>
        <v>0</v>
      </c>
      <c r="L37" s="116"/>
    </row>
    <row r="38" spans="2:12" s="117" customFormat="1" ht="6.9" customHeight="1">
      <c r="B38" s="116"/>
      <c r="L38" s="116"/>
    </row>
    <row r="39" spans="2:12" s="117" customFormat="1" ht="25.35" customHeight="1">
      <c r="B39" s="116"/>
      <c r="C39" s="181"/>
      <c r="D39" s="182" t="s">
        <v>44</v>
      </c>
      <c r="E39" s="139"/>
      <c r="F39" s="139"/>
      <c r="G39" s="183" t="s">
        <v>45</v>
      </c>
      <c r="H39" s="184" t="s">
        <v>46</v>
      </c>
      <c r="I39" s="139"/>
      <c r="J39" s="185">
        <f>SUM(J30:J37)</f>
        <v>0</v>
      </c>
      <c r="K39" s="186"/>
      <c r="L39" s="116"/>
    </row>
    <row r="40" spans="2:12" s="117" customFormat="1" ht="14.4" customHeight="1"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16"/>
    </row>
    <row r="44" spans="2:12" s="117" customFormat="1" ht="6.9" customHeight="1"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16"/>
    </row>
    <row r="45" spans="2:12" s="117" customFormat="1" ht="24.9" customHeight="1">
      <c r="B45" s="116"/>
      <c r="C45" s="108" t="s">
        <v>107</v>
      </c>
      <c r="L45" s="116"/>
    </row>
    <row r="46" spans="2:12" s="117" customFormat="1" ht="6.9" customHeight="1">
      <c r="B46" s="116"/>
      <c r="L46" s="116"/>
    </row>
    <row r="47" spans="2:12" s="117" customFormat="1" ht="12" customHeight="1">
      <c r="B47" s="116"/>
      <c r="C47" s="113" t="s">
        <v>15</v>
      </c>
      <c r="L47" s="116"/>
    </row>
    <row r="48" spans="2:12" s="117" customFormat="1" ht="16.5" customHeight="1">
      <c r="B48" s="116"/>
      <c r="E48" s="318" t="str">
        <f>E7</f>
        <v>VŠE 3.np, Centrum pro konzultace</v>
      </c>
      <c r="F48" s="319"/>
      <c r="G48" s="319"/>
      <c r="H48" s="319"/>
      <c r="L48" s="116"/>
    </row>
    <row r="49" spans="2:47" s="117" customFormat="1" ht="12" customHeight="1">
      <c r="B49" s="116"/>
      <c r="C49" s="113" t="s">
        <v>105</v>
      </c>
      <c r="L49" s="116"/>
    </row>
    <row r="50" spans="2:47" s="117" customFormat="1" ht="16.5" customHeight="1">
      <c r="B50" s="116"/>
      <c r="E50" s="278" t="str">
        <f>E9</f>
        <v>07 - Slaboproud</v>
      </c>
      <c r="F50" s="317"/>
      <c r="G50" s="317"/>
      <c r="H50" s="317"/>
      <c r="L50" s="116"/>
    </row>
    <row r="51" spans="2:47" s="117" customFormat="1" ht="6.9" customHeight="1">
      <c r="B51" s="116"/>
      <c r="L51" s="116"/>
    </row>
    <row r="52" spans="2:47" s="117" customFormat="1" ht="12" customHeight="1">
      <c r="B52" s="116"/>
      <c r="C52" s="113" t="s">
        <v>19</v>
      </c>
      <c r="F52" s="114" t="str">
        <f>F12</f>
        <v>Praha</v>
      </c>
      <c r="I52" s="113" t="s">
        <v>21</v>
      </c>
      <c r="J52" s="187" t="str">
        <f>IF(J12="","",J12)</f>
        <v>27. 12. 2024</v>
      </c>
      <c r="L52" s="116"/>
    </row>
    <row r="53" spans="2:47" s="117" customFormat="1" ht="6.9" customHeight="1">
      <c r="B53" s="116"/>
      <c r="L53" s="116"/>
    </row>
    <row r="54" spans="2:47" s="117" customFormat="1" ht="15.15" customHeight="1">
      <c r="B54" s="116"/>
      <c r="C54" s="113" t="s">
        <v>23</v>
      </c>
      <c r="F54" s="114" t="str">
        <f>E15</f>
        <v xml:space="preserve"> </v>
      </c>
      <c r="I54" s="113" t="s">
        <v>28</v>
      </c>
      <c r="J54" s="188" t="str">
        <f>E21</f>
        <v xml:space="preserve"> </v>
      </c>
      <c r="L54" s="116"/>
    </row>
    <row r="55" spans="2:47" s="117" customFormat="1" ht="15.15" customHeight="1">
      <c r="B55" s="116"/>
      <c r="C55" s="113" t="s">
        <v>27</v>
      </c>
      <c r="F55" s="114" t="str">
        <f>IF(E18="","",E18)</f>
        <v xml:space="preserve"> Vyplň údaj</v>
      </c>
      <c r="I55" s="113" t="s">
        <v>30</v>
      </c>
      <c r="J55" s="188" t="str">
        <f>E24</f>
        <v>Ing. Milan Dušek</v>
      </c>
      <c r="L55" s="116"/>
    </row>
    <row r="56" spans="2:47" s="117" customFormat="1" ht="10.35" customHeight="1">
      <c r="B56" s="116"/>
      <c r="L56" s="116"/>
    </row>
    <row r="57" spans="2:47" s="117" customFormat="1" ht="29.25" customHeight="1">
      <c r="B57" s="116"/>
      <c r="C57" s="189" t="s">
        <v>108</v>
      </c>
      <c r="D57" s="181"/>
      <c r="E57" s="181"/>
      <c r="F57" s="181"/>
      <c r="G57" s="181"/>
      <c r="H57" s="181"/>
      <c r="I57" s="181"/>
      <c r="J57" s="190" t="s">
        <v>109</v>
      </c>
      <c r="K57" s="181"/>
      <c r="L57" s="116"/>
    </row>
    <row r="58" spans="2:47" s="117" customFormat="1" ht="10.35" customHeight="1">
      <c r="B58" s="116"/>
      <c r="L58" s="116"/>
    </row>
    <row r="59" spans="2:47" s="117" customFormat="1" ht="22.8" customHeight="1">
      <c r="B59" s="116"/>
      <c r="C59" s="191" t="s">
        <v>66</v>
      </c>
      <c r="J59" s="176">
        <f>J83</f>
        <v>0</v>
      </c>
      <c r="L59" s="116"/>
      <c r="AU59" s="104" t="s">
        <v>110</v>
      </c>
    </row>
    <row r="60" spans="2:47" s="193" customFormat="1" ht="24.9" customHeight="1">
      <c r="B60" s="192"/>
      <c r="D60" s="194" t="s">
        <v>111</v>
      </c>
      <c r="E60" s="195"/>
      <c r="F60" s="195"/>
      <c r="G60" s="195"/>
      <c r="H60" s="195"/>
      <c r="I60" s="195"/>
      <c r="J60" s="196">
        <f>J84</f>
        <v>0</v>
      </c>
      <c r="L60" s="192"/>
    </row>
    <row r="61" spans="2:47" s="198" customFormat="1" ht="19.95" customHeight="1">
      <c r="B61" s="197"/>
      <c r="D61" s="199" t="s">
        <v>113</v>
      </c>
      <c r="E61" s="200"/>
      <c r="F61" s="200"/>
      <c r="G61" s="200"/>
      <c r="H61" s="200"/>
      <c r="I61" s="200"/>
      <c r="J61" s="201">
        <f>J85</f>
        <v>0</v>
      </c>
      <c r="L61" s="197"/>
    </row>
    <row r="62" spans="2:47" s="193" customFormat="1" ht="24.9" customHeight="1">
      <c r="B62" s="192"/>
      <c r="D62" s="194" t="s">
        <v>116</v>
      </c>
      <c r="E62" s="195"/>
      <c r="F62" s="195"/>
      <c r="G62" s="195"/>
      <c r="H62" s="195"/>
      <c r="I62" s="195"/>
      <c r="J62" s="196">
        <f>J88</f>
        <v>0</v>
      </c>
      <c r="L62" s="192"/>
    </row>
    <row r="63" spans="2:47" s="198" customFormat="1" ht="19.95" customHeight="1">
      <c r="B63" s="197"/>
      <c r="D63" s="199" t="s">
        <v>769</v>
      </c>
      <c r="E63" s="200"/>
      <c r="F63" s="200"/>
      <c r="G63" s="200"/>
      <c r="H63" s="200"/>
      <c r="I63" s="200"/>
      <c r="J63" s="201">
        <f>J89</f>
        <v>0</v>
      </c>
      <c r="L63" s="197"/>
    </row>
    <row r="64" spans="2:47" s="117" customFormat="1" ht="21.75" customHeight="1">
      <c r="B64" s="116"/>
      <c r="L64" s="116"/>
    </row>
    <row r="65" spans="2:12" s="117" customFormat="1" ht="6.9" customHeight="1">
      <c r="B65" s="126"/>
      <c r="C65" s="127"/>
      <c r="D65" s="127"/>
      <c r="E65" s="127"/>
      <c r="F65" s="127"/>
      <c r="G65" s="127"/>
      <c r="H65" s="127"/>
      <c r="I65" s="127"/>
      <c r="J65" s="127"/>
      <c r="K65" s="127"/>
      <c r="L65" s="116"/>
    </row>
    <row r="69" spans="2:12" s="117" customFormat="1" ht="6.9" customHeight="1">
      <c r="B69" s="128"/>
      <c r="C69" s="129"/>
      <c r="D69" s="129"/>
      <c r="E69" s="129"/>
      <c r="F69" s="129"/>
      <c r="G69" s="129"/>
      <c r="H69" s="129"/>
      <c r="I69" s="129"/>
      <c r="J69" s="129"/>
      <c r="K69" s="129"/>
      <c r="L69" s="116"/>
    </row>
    <row r="70" spans="2:12" s="117" customFormat="1" ht="24.9" customHeight="1">
      <c r="B70" s="116"/>
      <c r="C70" s="108" t="s">
        <v>123</v>
      </c>
      <c r="L70" s="116"/>
    </row>
    <row r="71" spans="2:12" s="117" customFormat="1" ht="6.9" customHeight="1">
      <c r="B71" s="116"/>
      <c r="L71" s="116"/>
    </row>
    <row r="72" spans="2:12" s="117" customFormat="1" ht="12" customHeight="1">
      <c r="B72" s="116"/>
      <c r="C72" s="113" t="s">
        <v>15</v>
      </c>
      <c r="L72" s="116"/>
    </row>
    <row r="73" spans="2:12" s="117" customFormat="1" ht="16.5" customHeight="1">
      <c r="B73" s="116"/>
      <c r="E73" s="318" t="str">
        <f>E7</f>
        <v>VŠE 3.np, Centrum pro konzultace</v>
      </c>
      <c r="F73" s="319"/>
      <c r="G73" s="319"/>
      <c r="H73" s="319"/>
      <c r="L73" s="116"/>
    </row>
    <row r="74" spans="2:12" s="117" customFormat="1" ht="12" customHeight="1">
      <c r="B74" s="116"/>
      <c r="C74" s="113" t="s">
        <v>105</v>
      </c>
      <c r="L74" s="116"/>
    </row>
    <row r="75" spans="2:12" s="117" customFormat="1" ht="16.5" customHeight="1">
      <c r="B75" s="116"/>
      <c r="E75" s="278" t="str">
        <f>E9</f>
        <v>07 - Slaboproud</v>
      </c>
      <c r="F75" s="317"/>
      <c r="G75" s="317"/>
      <c r="H75" s="317"/>
      <c r="L75" s="116"/>
    </row>
    <row r="76" spans="2:12" s="117" customFormat="1" ht="6.9" customHeight="1">
      <c r="B76" s="116"/>
      <c r="L76" s="116"/>
    </row>
    <row r="77" spans="2:12" s="117" customFormat="1" ht="12" customHeight="1">
      <c r="B77" s="116"/>
      <c r="C77" s="113" t="s">
        <v>19</v>
      </c>
      <c r="F77" s="114" t="str">
        <f>F12</f>
        <v>Praha</v>
      </c>
      <c r="I77" s="113" t="s">
        <v>21</v>
      </c>
      <c r="J77" s="187" t="str">
        <f>IF(J12="","",J12)</f>
        <v>27. 12. 2024</v>
      </c>
      <c r="L77" s="116"/>
    </row>
    <row r="78" spans="2:12" s="117" customFormat="1" ht="6.9" customHeight="1">
      <c r="B78" s="116"/>
      <c r="L78" s="116"/>
    </row>
    <row r="79" spans="2:12" s="117" customFormat="1" ht="15.15" customHeight="1">
      <c r="B79" s="116"/>
      <c r="C79" s="113" t="s">
        <v>23</v>
      </c>
      <c r="F79" s="114" t="str">
        <f>E15</f>
        <v xml:space="preserve"> </v>
      </c>
      <c r="I79" s="113" t="s">
        <v>28</v>
      </c>
      <c r="J79" s="188" t="str">
        <f>E21</f>
        <v xml:space="preserve"> </v>
      </c>
      <c r="L79" s="116"/>
    </row>
    <row r="80" spans="2:12" s="117" customFormat="1" ht="15.15" customHeight="1">
      <c r="B80" s="116"/>
      <c r="C80" s="113" t="s">
        <v>27</v>
      </c>
      <c r="F80" s="114" t="str">
        <f>IF(E18="","",E18)</f>
        <v xml:space="preserve"> Vyplň údaj</v>
      </c>
      <c r="I80" s="113" t="s">
        <v>30</v>
      </c>
      <c r="J80" s="188" t="str">
        <f>E24</f>
        <v>Ing. Milan Dušek</v>
      </c>
      <c r="L80" s="116"/>
    </row>
    <row r="81" spans="2:65" s="117" customFormat="1" ht="10.35" customHeight="1">
      <c r="B81" s="116"/>
      <c r="L81" s="116"/>
    </row>
    <row r="82" spans="2:65" s="206" customFormat="1" ht="29.25" customHeight="1">
      <c r="B82" s="202"/>
      <c r="C82" s="203" t="s">
        <v>124</v>
      </c>
      <c r="D82" s="204" t="s">
        <v>53</v>
      </c>
      <c r="E82" s="204" t="s">
        <v>49</v>
      </c>
      <c r="F82" s="204" t="s">
        <v>50</v>
      </c>
      <c r="G82" s="204" t="s">
        <v>125</v>
      </c>
      <c r="H82" s="204" t="s">
        <v>126</v>
      </c>
      <c r="I82" s="204" t="s">
        <v>127</v>
      </c>
      <c r="J82" s="204" t="s">
        <v>109</v>
      </c>
      <c r="K82" s="205" t="s">
        <v>128</v>
      </c>
      <c r="L82" s="202"/>
      <c r="M82" s="141" t="s">
        <v>3</v>
      </c>
      <c r="N82" s="142" t="s">
        <v>38</v>
      </c>
      <c r="O82" s="142" t="s">
        <v>129</v>
      </c>
      <c r="P82" s="142" t="s">
        <v>130</v>
      </c>
      <c r="Q82" s="142" t="s">
        <v>131</v>
      </c>
      <c r="R82" s="142" t="s">
        <v>132</v>
      </c>
      <c r="S82" s="142" t="s">
        <v>133</v>
      </c>
      <c r="T82" s="143" t="s">
        <v>134</v>
      </c>
    </row>
    <row r="83" spans="2:65" s="117" customFormat="1" ht="22.8" customHeight="1">
      <c r="B83" s="116"/>
      <c r="C83" s="147" t="s">
        <v>135</v>
      </c>
      <c r="J83" s="207">
        <f>BK83</f>
        <v>0</v>
      </c>
      <c r="L83" s="116"/>
      <c r="M83" s="144"/>
      <c r="N83" s="136"/>
      <c r="O83" s="136"/>
      <c r="P83" s="208">
        <f>P84+P88</f>
        <v>13.156499999999999</v>
      </c>
      <c r="Q83" s="136"/>
      <c r="R83" s="208">
        <f>R84+R88</f>
        <v>1.6288999999999998E-2</v>
      </c>
      <c r="S83" s="136"/>
      <c r="T83" s="209">
        <f>T84+T88</f>
        <v>0</v>
      </c>
      <c r="AT83" s="104" t="s">
        <v>67</v>
      </c>
      <c r="AU83" s="104" t="s">
        <v>110</v>
      </c>
      <c r="BK83" s="210">
        <f>BK84+BK88</f>
        <v>0</v>
      </c>
    </row>
    <row r="84" spans="2:65" s="212" customFormat="1" ht="25.95" customHeight="1">
      <c r="B84" s="211"/>
      <c r="D84" s="213" t="s">
        <v>67</v>
      </c>
      <c r="E84" s="214" t="s">
        <v>136</v>
      </c>
      <c r="F84" s="214" t="s">
        <v>137</v>
      </c>
      <c r="J84" s="215">
        <f>BK84</f>
        <v>0</v>
      </c>
      <c r="L84" s="211"/>
      <c r="M84" s="216"/>
      <c r="P84" s="217">
        <f>P85</f>
        <v>13.156499999999999</v>
      </c>
      <c r="R84" s="217">
        <f>R85</f>
        <v>1.6288999999999998E-2</v>
      </c>
      <c r="T84" s="218">
        <f>T85</f>
        <v>0</v>
      </c>
      <c r="AR84" s="213" t="s">
        <v>76</v>
      </c>
      <c r="AT84" s="219" t="s">
        <v>67</v>
      </c>
      <c r="AU84" s="219" t="s">
        <v>68</v>
      </c>
      <c r="AY84" s="213" t="s">
        <v>138</v>
      </c>
      <c r="BK84" s="220">
        <f>BK85</f>
        <v>0</v>
      </c>
    </row>
    <row r="85" spans="2:65" s="212" customFormat="1" ht="22.8" customHeight="1">
      <c r="B85" s="211"/>
      <c r="D85" s="213" t="s">
        <v>67</v>
      </c>
      <c r="E85" s="221" t="s">
        <v>165</v>
      </c>
      <c r="F85" s="221" t="s">
        <v>166</v>
      </c>
      <c r="J85" s="222">
        <f>BK85</f>
        <v>0</v>
      </c>
      <c r="L85" s="211"/>
      <c r="M85" s="216"/>
      <c r="P85" s="217">
        <f>SUM(P86:P87)</f>
        <v>13.156499999999999</v>
      </c>
      <c r="R85" s="217">
        <f>SUM(R86:R87)</f>
        <v>1.6288999999999998E-2</v>
      </c>
      <c r="T85" s="218">
        <f>SUM(T86:T87)</f>
        <v>0</v>
      </c>
      <c r="AR85" s="213" t="s">
        <v>76</v>
      </c>
      <c r="AT85" s="219" t="s">
        <v>67</v>
      </c>
      <c r="AU85" s="219" t="s">
        <v>76</v>
      </c>
      <c r="AY85" s="213" t="s">
        <v>138</v>
      </c>
      <c r="BK85" s="220">
        <f>SUM(BK86:BK87)</f>
        <v>0</v>
      </c>
    </row>
    <row r="86" spans="2:65" s="117" customFormat="1" ht="24.15" customHeight="1">
      <c r="B86" s="116"/>
      <c r="C86" s="223" t="s">
        <v>76</v>
      </c>
      <c r="D86" s="223" t="s">
        <v>141</v>
      </c>
      <c r="E86" s="224" t="s">
        <v>167</v>
      </c>
      <c r="F86" s="225" t="s">
        <v>168</v>
      </c>
      <c r="G86" s="226" t="s">
        <v>144</v>
      </c>
      <c r="H86" s="227">
        <v>125.3</v>
      </c>
      <c r="I86" s="99"/>
      <c r="J86" s="228">
        <f>ROUND(I86*H86,2)</f>
        <v>0</v>
      </c>
      <c r="K86" s="225" t="s">
        <v>145</v>
      </c>
      <c r="L86" s="116"/>
      <c r="M86" s="229" t="s">
        <v>3</v>
      </c>
      <c r="N86" s="230" t="s">
        <v>39</v>
      </c>
      <c r="O86" s="231">
        <v>0.105</v>
      </c>
      <c r="P86" s="231">
        <f>O86*H86</f>
        <v>13.156499999999999</v>
      </c>
      <c r="Q86" s="231">
        <v>1.2999999999999999E-4</v>
      </c>
      <c r="R86" s="231">
        <f>Q86*H86</f>
        <v>1.6288999999999998E-2</v>
      </c>
      <c r="S86" s="231">
        <v>0</v>
      </c>
      <c r="T86" s="232">
        <f>S86*H86</f>
        <v>0</v>
      </c>
      <c r="AR86" s="233" t="s">
        <v>146</v>
      </c>
      <c r="AT86" s="233" t="s">
        <v>141</v>
      </c>
      <c r="AU86" s="233" t="s">
        <v>78</v>
      </c>
      <c r="AY86" s="104" t="s">
        <v>138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04" t="s">
        <v>76</v>
      </c>
      <c r="BK86" s="234">
        <f>ROUND(I86*H86,2)</f>
        <v>0</v>
      </c>
      <c r="BL86" s="104" t="s">
        <v>146</v>
      </c>
      <c r="BM86" s="233" t="s">
        <v>770</v>
      </c>
    </row>
    <row r="87" spans="2:65" s="117" customFormat="1">
      <c r="B87" s="116"/>
      <c r="D87" s="235" t="s">
        <v>148</v>
      </c>
      <c r="F87" s="236" t="s">
        <v>170</v>
      </c>
      <c r="I87" s="267"/>
      <c r="L87" s="116"/>
      <c r="M87" s="237"/>
      <c r="T87" s="138"/>
      <c r="AT87" s="104" t="s">
        <v>148</v>
      </c>
      <c r="AU87" s="104" t="s">
        <v>78</v>
      </c>
    </row>
    <row r="88" spans="2:65" s="212" customFormat="1" ht="25.95" customHeight="1">
      <c r="B88" s="211"/>
      <c r="D88" s="213" t="s">
        <v>67</v>
      </c>
      <c r="E88" s="214" t="s">
        <v>235</v>
      </c>
      <c r="F88" s="214" t="s">
        <v>236</v>
      </c>
      <c r="I88" s="270"/>
      <c r="J88" s="215">
        <f>BK88</f>
        <v>0</v>
      </c>
      <c r="L88" s="211"/>
      <c r="M88" s="216"/>
      <c r="P88" s="217">
        <f>P89</f>
        <v>0</v>
      </c>
      <c r="R88" s="217">
        <f>R89</f>
        <v>0</v>
      </c>
      <c r="T88" s="218">
        <f>T89</f>
        <v>0</v>
      </c>
      <c r="AR88" s="213" t="s">
        <v>78</v>
      </c>
      <c r="AT88" s="219" t="s">
        <v>67</v>
      </c>
      <c r="AU88" s="219" t="s">
        <v>68</v>
      </c>
      <c r="AY88" s="213" t="s">
        <v>138</v>
      </c>
      <c r="BK88" s="220">
        <f>BK89</f>
        <v>0</v>
      </c>
    </row>
    <row r="89" spans="2:65" s="212" customFormat="1" ht="22.8" customHeight="1">
      <c r="B89" s="211"/>
      <c r="D89" s="213" t="s">
        <v>67</v>
      </c>
      <c r="E89" s="221" t="s">
        <v>771</v>
      </c>
      <c r="F89" s="221" t="s">
        <v>772</v>
      </c>
      <c r="I89" s="270"/>
      <c r="J89" s="222">
        <f>BK89</f>
        <v>0</v>
      </c>
      <c r="L89" s="211"/>
      <c r="M89" s="216"/>
      <c r="P89" s="217">
        <f>SUM(P90:P121)</f>
        <v>0</v>
      </c>
      <c r="R89" s="217">
        <f>SUM(R90:R121)</f>
        <v>0</v>
      </c>
      <c r="T89" s="218">
        <f>SUM(T90:T121)</f>
        <v>0</v>
      </c>
      <c r="AR89" s="213" t="s">
        <v>78</v>
      </c>
      <c r="AT89" s="219" t="s">
        <v>67</v>
      </c>
      <c r="AU89" s="219" t="s">
        <v>76</v>
      </c>
      <c r="AY89" s="213" t="s">
        <v>138</v>
      </c>
      <c r="BK89" s="220">
        <f>SUM(BK90:BK121)</f>
        <v>0</v>
      </c>
    </row>
    <row r="90" spans="2:65" s="117" customFormat="1" ht="16.5" customHeight="1">
      <c r="B90" s="116"/>
      <c r="C90" s="223" t="s">
        <v>78</v>
      </c>
      <c r="D90" s="223" t="s">
        <v>141</v>
      </c>
      <c r="E90" s="224" t="s">
        <v>773</v>
      </c>
      <c r="F90" s="225" t="s">
        <v>774</v>
      </c>
      <c r="G90" s="226" t="s">
        <v>282</v>
      </c>
      <c r="H90" s="227">
        <v>60</v>
      </c>
      <c r="I90" s="99"/>
      <c r="J90" s="228">
        <f t="shared" ref="J90:J108" si="0">ROUND(I90*H90,2)</f>
        <v>0</v>
      </c>
      <c r="K90" s="225" t="s">
        <v>3</v>
      </c>
      <c r="L90" s="116"/>
      <c r="M90" s="229" t="s">
        <v>3</v>
      </c>
      <c r="N90" s="230" t="s">
        <v>39</v>
      </c>
      <c r="O90" s="231">
        <v>0</v>
      </c>
      <c r="P90" s="231">
        <f t="shared" ref="P90:P108" si="1">O90*H90</f>
        <v>0</v>
      </c>
      <c r="Q90" s="231">
        <v>0</v>
      </c>
      <c r="R90" s="231">
        <f t="shared" ref="R90:R108" si="2">Q90*H90</f>
        <v>0</v>
      </c>
      <c r="S90" s="231">
        <v>0</v>
      </c>
      <c r="T90" s="232">
        <f t="shared" ref="T90:T108" si="3">S90*H90</f>
        <v>0</v>
      </c>
      <c r="AR90" s="233" t="s">
        <v>239</v>
      </c>
      <c r="AT90" s="233" t="s">
        <v>141</v>
      </c>
      <c r="AU90" s="233" t="s">
        <v>78</v>
      </c>
      <c r="AY90" s="104" t="s">
        <v>138</v>
      </c>
      <c r="BE90" s="234">
        <f t="shared" ref="BE90:BE108" si="4">IF(N90="základní",J90,0)</f>
        <v>0</v>
      </c>
      <c r="BF90" s="234">
        <f t="shared" ref="BF90:BF108" si="5">IF(N90="snížená",J90,0)</f>
        <v>0</v>
      </c>
      <c r="BG90" s="234">
        <f t="shared" ref="BG90:BG108" si="6">IF(N90="zákl. přenesená",J90,0)</f>
        <v>0</v>
      </c>
      <c r="BH90" s="234">
        <f t="shared" ref="BH90:BH108" si="7">IF(N90="sníž. přenesená",J90,0)</f>
        <v>0</v>
      </c>
      <c r="BI90" s="234">
        <f t="shared" ref="BI90:BI108" si="8">IF(N90="nulová",J90,0)</f>
        <v>0</v>
      </c>
      <c r="BJ90" s="104" t="s">
        <v>76</v>
      </c>
      <c r="BK90" s="234">
        <f t="shared" ref="BK90:BK108" si="9">ROUND(I90*H90,2)</f>
        <v>0</v>
      </c>
      <c r="BL90" s="104" t="s">
        <v>239</v>
      </c>
      <c r="BM90" s="233" t="s">
        <v>78</v>
      </c>
    </row>
    <row r="91" spans="2:65" s="117" customFormat="1" ht="16.5" customHeight="1">
      <c r="B91" s="116"/>
      <c r="C91" s="223" t="s">
        <v>160</v>
      </c>
      <c r="D91" s="223" t="s">
        <v>141</v>
      </c>
      <c r="E91" s="224" t="s">
        <v>775</v>
      </c>
      <c r="F91" s="225" t="s">
        <v>776</v>
      </c>
      <c r="G91" s="226" t="s">
        <v>282</v>
      </c>
      <c r="H91" s="227">
        <v>60</v>
      </c>
      <c r="I91" s="99"/>
      <c r="J91" s="228">
        <f t="shared" si="0"/>
        <v>0</v>
      </c>
      <c r="K91" s="225" t="s">
        <v>3</v>
      </c>
      <c r="L91" s="116"/>
      <c r="M91" s="229" t="s">
        <v>3</v>
      </c>
      <c r="N91" s="230" t="s">
        <v>39</v>
      </c>
      <c r="O91" s="231">
        <v>0</v>
      </c>
      <c r="P91" s="231">
        <f t="shared" si="1"/>
        <v>0</v>
      </c>
      <c r="Q91" s="231">
        <v>0</v>
      </c>
      <c r="R91" s="231">
        <f t="shared" si="2"/>
        <v>0</v>
      </c>
      <c r="S91" s="231">
        <v>0</v>
      </c>
      <c r="T91" s="232">
        <f t="shared" si="3"/>
        <v>0</v>
      </c>
      <c r="AR91" s="233" t="s">
        <v>239</v>
      </c>
      <c r="AT91" s="233" t="s">
        <v>141</v>
      </c>
      <c r="AU91" s="233" t="s">
        <v>78</v>
      </c>
      <c r="AY91" s="104" t="s">
        <v>138</v>
      </c>
      <c r="BE91" s="234">
        <f t="shared" si="4"/>
        <v>0</v>
      </c>
      <c r="BF91" s="234">
        <f t="shared" si="5"/>
        <v>0</v>
      </c>
      <c r="BG91" s="234">
        <f t="shared" si="6"/>
        <v>0</v>
      </c>
      <c r="BH91" s="234">
        <f t="shared" si="7"/>
        <v>0</v>
      </c>
      <c r="BI91" s="234">
        <f t="shared" si="8"/>
        <v>0</v>
      </c>
      <c r="BJ91" s="104" t="s">
        <v>76</v>
      </c>
      <c r="BK91" s="234">
        <f t="shared" si="9"/>
        <v>0</v>
      </c>
      <c r="BL91" s="104" t="s">
        <v>239</v>
      </c>
      <c r="BM91" s="233" t="s">
        <v>146</v>
      </c>
    </row>
    <row r="92" spans="2:65" s="117" customFormat="1" ht="16.5" customHeight="1">
      <c r="B92" s="116"/>
      <c r="C92" s="223" t="s">
        <v>146</v>
      </c>
      <c r="D92" s="223" t="s">
        <v>141</v>
      </c>
      <c r="E92" s="224" t="s">
        <v>777</v>
      </c>
      <c r="F92" s="225" t="s">
        <v>778</v>
      </c>
      <c r="G92" s="226" t="s">
        <v>282</v>
      </c>
      <c r="H92" s="227">
        <v>15</v>
      </c>
      <c r="I92" s="99"/>
      <c r="J92" s="228">
        <f t="shared" si="0"/>
        <v>0</v>
      </c>
      <c r="K92" s="225" t="s">
        <v>3</v>
      </c>
      <c r="L92" s="116"/>
      <c r="M92" s="229" t="s">
        <v>3</v>
      </c>
      <c r="N92" s="230" t="s">
        <v>39</v>
      </c>
      <c r="O92" s="231">
        <v>0</v>
      </c>
      <c r="P92" s="231">
        <f t="shared" si="1"/>
        <v>0</v>
      </c>
      <c r="Q92" s="231">
        <v>0</v>
      </c>
      <c r="R92" s="231">
        <f t="shared" si="2"/>
        <v>0</v>
      </c>
      <c r="S92" s="231">
        <v>0</v>
      </c>
      <c r="T92" s="232">
        <f t="shared" si="3"/>
        <v>0</v>
      </c>
      <c r="AR92" s="233" t="s">
        <v>239</v>
      </c>
      <c r="AT92" s="233" t="s">
        <v>141</v>
      </c>
      <c r="AU92" s="233" t="s">
        <v>78</v>
      </c>
      <c r="AY92" s="104" t="s">
        <v>138</v>
      </c>
      <c r="BE92" s="234">
        <f t="shared" si="4"/>
        <v>0</v>
      </c>
      <c r="BF92" s="234">
        <f t="shared" si="5"/>
        <v>0</v>
      </c>
      <c r="BG92" s="234">
        <f t="shared" si="6"/>
        <v>0</v>
      </c>
      <c r="BH92" s="234">
        <f t="shared" si="7"/>
        <v>0</v>
      </c>
      <c r="BI92" s="234">
        <f t="shared" si="8"/>
        <v>0</v>
      </c>
      <c r="BJ92" s="104" t="s">
        <v>76</v>
      </c>
      <c r="BK92" s="234">
        <f t="shared" si="9"/>
        <v>0</v>
      </c>
      <c r="BL92" s="104" t="s">
        <v>239</v>
      </c>
      <c r="BM92" s="233" t="s">
        <v>139</v>
      </c>
    </row>
    <row r="93" spans="2:65" s="117" customFormat="1" ht="16.5" customHeight="1">
      <c r="B93" s="116"/>
      <c r="C93" s="223" t="s">
        <v>173</v>
      </c>
      <c r="D93" s="223" t="s">
        <v>141</v>
      </c>
      <c r="E93" s="224" t="s">
        <v>779</v>
      </c>
      <c r="F93" s="225" t="s">
        <v>780</v>
      </c>
      <c r="G93" s="226" t="s">
        <v>318</v>
      </c>
      <c r="H93" s="227">
        <v>15</v>
      </c>
      <c r="I93" s="99"/>
      <c r="J93" s="228">
        <f t="shared" si="0"/>
        <v>0</v>
      </c>
      <c r="K93" s="225" t="s">
        <v>3</v>
      </c>
      <c r="L93" s="116"/>
      <c r="M93" s="229" t="s">
        <v>3</v>
      </c>
      <c r="N93" s="230" t="s">
        <v>39</v>
      </c>
      <c r="O93" s="231">
        <v>0</v>
      </c>
      <c r="P93" s="231">
        <f t="shared" si="1"/>
        <v>0</v>
      </c>
      <c r="Q93" s="231">
        <v>0</v>
      </c>
      <c r="R93" s="231">
        <f t="shared" si="2"/>
        <v>0</v>
      </c>
      <c r="S93" s="231">
        <v>0</v>
      </c>
      <c r="T93" s="232">
        <f t="shared" si="3"/>
        <v>0</v>
      </c>
      <c r="AR93" s="233" t="s">
        <v>239</v>
      </c>
      <c r="AT93" s="233" t="s">
        <v>141</v>
      </c>
      <c r="AU93" s="233" t="s">
        <v>78</v>
      </c>
      <c r="AY93" s="104" t="s">
        <v>138</v>
      </c>
      <c r="BE93" s="234">
        <f t="shared" si="4"/>
        <v>0</v>
      </c>
      <c r="BF93" s="234">
        <f t="shared" si="5"/>
        <v>0</v>
      </c>
      <c r="BG93" s="234">
        <f t="shared" si="6"/>
        <v>0</v>
      </c>
      <c r="BH93" s="234">
        <f t="shared" si="7"/>
        <v>0</v>
      </c>
      <c r="BI93" s="234">
        <f t="shared" si="8"/>
        <v>0</v>
      </c>
      <c r="BJ93" s="104" t="s">
        <v>76</v>
      </c>
      <c r="BK93" s="234">
        <f t="shared" si="9"/>
        <v>0</v>
      </c>
      <c r="BL93" s="104" t="s">
        <v>239</v>
      </c>
      <c r="BM93" s="233" t="s">
        <v>191</v>
      </c>
    </row>
    <row r="94" spans="2:65" s="117" customFormat="1" ht="16.5" customHeight="1">
      <c r="B94" s="116"/>
      <c r="C94" s="223" t="s">
        <v>139</v>
      </c>
      <c r="D94" s="223" t="s">
        <v>141</v>
      </c>
      <c r="E94" s="224" t="s">
        <v>781</v>
      </c>
      <c r="F94" s="225" t="s">
        <v>782</v>
      </c>
      <c r="G94" s="226" t="s">
        <v>282</v>
      </c>
      <c r="H94" s="227">
        <v>60</v>
      </c>
      <c r="I94" s="99"/>
      <c r="J94" s="228">
        <f t="shared" si="0"/>
        <v>0</v>
      </c>
      <c r="K94" s="225" t="s">
        <v>3</v>
      </c>
      <c r="L94" s="116"/>
      <c r="M94" s="229" t="s">
        <v>3</v>
      </c>
      <c r="N94" s="230" t="s">
        <v>39</v>
      </c>
      <c r="O94" s="231">
        <v>0</v>
      </c>
      <c r="P94" s="231">
        <f t="shared" si="1"/>
        <v>0</v>
      </c>
      <c r="Q94" s="231">
        <v>0</v>
      </c>
      <c r="R94" s="231">
        <f t="shared" si="2"/>
        <v>0</v>
      </c>
      <c r="S94" s="231">
        <v>0</v>
      </c>
      <c r="T94" s="232">
        <f t="shared" si="3"/>
        <v>0</v>
      </c>
      <c r="AR94" s="233" t="s">
        <v>239</v>
      </c>
      <c r="AT94" s="233" t="s">
        <v>141</v>
      </c>
      <c r="AU94" s="233" t="s">
        <v>78</v>
      </c>
      <c r="AY94" s="104" t="s">
        <v>138</v>
      </c>
      <c r="BE94" s="234">
        <f t="shared" si="4"/>
        <v>0</v>
      </c>
      <c r="BF94" s="234">
        <f t="shared" si="5"/>
        <v>0</v>
      </c>
      <c r="BG94" s="234">
        <f t="shared" si="6"/>
        <v>0</v>
      </c>
      <c r="BH94" s="234">
        <f t="shared" si="7"/>
        <v>0</v>
      </c>
      <c r="BI94" s="234">
        <f t="shared" si="8"/>
        <v>0</v>
      </c>
      <c r="BJ94" s="104" t="s">
        <v>76</v>
      </c>
      <c r="BK94" s="234">
        <f t="shared" si="9"/>
        <v>0</v>
      </c>
      <c r="BL94" s="104" t="s">
        <v>239</v>
      </c>
      <c r="BM94" s="233" t="s">
        <v>203</v>
      </c>
    </row>
    <row r="95" spans="2:65" s="117" customFormat="1" ht="24.15" customHeight="1">
      <c r="B95" s="116"/>
      <c r="C95" s="223" t="s">
        <v>183</v>
      </c>
      <c r="D95" s="223" t="s">
        <v>141</v>
      </c>
      <c r="E95" s="224" t="s">
        <v>783</v>
      </c>
      <c r="F95" s="225" t="s">
        <v>1279</v>
      </c>
      <c r="G95" s="226" t="s">
        <v>282</v>
      </c>
      <c r="H95" s="227">
        <v>1700</v>
      </c>
      <c r="I95" s="99"/>
      <c r="J95" s="228">
        <f t="shared" si="0"/>
        <v>0</v>
      </c>
      <c r="K95" s="225" t="s">
        <v>3</v>
      </c>
      <c r="L95" s="116"/>
      <c r="M95" s="229" t="s">
        <v>3</v>
      </c>
      <c r="N95" s="230" t="s">
        <v>39</v>
      </c>
      <c r="O95" s="231">
        <v>0</v>
      </c>
      <c r="P95" s="231">
        <f t="shared" si="1"/>
        <v>0</v>
      </c>
      <c r="Q95" s="231">
        <v>0</v>
      </c>
      <c r="R95" s="231">
        <f t="shared" si="2"/>
        <v>0</v>
      </c>
      <c r="S95" s="231">
        <v>0</v>
      </c>
      <c r="T95" s="232">
        <f t="shared" si="3"/>
        <v>0</v>
      </c>
      <c r="AR95" s="233" t="s">
        <v>239</v>
      </c>
      <c r="AT95" s="233" t="s">
        <v>141</v>
      </c>
      <c r="AU95" s="233" t="s">
        <v>78</v>
      </c>
      <c r="AY95" s="104" t="s">
        <v>138</v>
      </c>
      <c r="BE95" s="234">
        <f t="shared" si="4"/>
        <v>0</v>
      </c>
      <c r="BF95" s="234">
        <f t="shared" si="5"/>
        <v>0</v>
      </c>
      <c r="BG95" s="234">
        <f t="shared" si="6"/>
        <v>0</v>
      </c>
      <c r="BH95" s="234">
        <f t="shared" si="7"/>
        <v>0</v>
      </c>
      <c r="BI95" s="234">
        <f t="shared" si="8"/>
        <v>0</v>
      </c>
      <c r="BJ95" s="104" t="s">
        <v>76</v>
      </c>
      <c r="BK95" s="234">
        <f t="shared" si="9"/>
        <v>0</v>
      </c>
      <c r="BL95" s="104" t="s">
        <v>239</v>
      </c>
      <c r="BM95" s="233" t="s">
        <v>9</v>
      </c>
    </row>
    <row r="96" spans="2:65" s="117" customFormat="1" ht="16.5" customHeight="1">
      <c r="B96" s="116"/>
      <c r="C96" s="253" t="s">
        <v>191</v>
      </c>
      <c r="D96" s="253" t="s">
        <v>246</v>
      </c>
      <c r="E96" s="254" t="s">
        <v>784</v>
      </c>
      <c r="F96" s="255" t="s">
        <v>785</v>
      </c>
      <c r="G96" s="256" t="s">
        <v>318</v>
      </c>
      <c r="H96" s="257">
        <v>5</v>
      </c>
      <c r="I96" s="100"/>
      <c r="J96" s="258">
        <f t="shared" si="0"/>
        <v>0</v>
      </c>
      <c r="K96" s="255" t="s">
        <v>3</v>
      </c>
      <c r="L96" s="259"/>
      <c r="M96" s="260" t="s">
        <v>3</v>
      </c>
      <c r="N96" s="261" t="s">
        <v>39</v>
      </c>
      <c r="O96" s="231">
        <v>0</v>
      </c>
      <c r="P96" s="231">
        <f t="shared" si="1"/>
        <v>0</v>
      </c>
      <c r="Q96" s="231">
        <v>0</v>
      </c>
      <c r="R96" s="231">
        <f t="shared" si="2"/>
        <v>0</v>
      </c>
      <c r="S96" s="231">
        <v>0</v>
      </c>
      <c r="T96" s="232">
        <f t="shared" si="3"/>
        <v>0</v>
      </c>
      <c r="AR96" s="233" t="s">
        <v>249</v>
      </c>
      <c r="AT96" s="233" t="s">
        <v>246</v>
      </c>
      <c r="AU96" s="233" t="s">
        <v>78</v>
      </c>
      <c r="AY96" s="104" t="s">
        <v>138</v>
      </c>
      <c r="BE96" s="234">
        <f t="shared" si="4"/>
        <v>0</v>
      </c>
      <c r="BF96" s="234">
        <f t="shared" si="5"/>
        <v>0</v>
      </c>
      <c r="BG96" s="234">
        <f t="shared" si="6"/>
        <v>0</v>
      </c>
      <c r="BH96" s="234">
        <f t="shared" si="7"/>
        <v>0</v>
      </c>
      <c r="BI96" s="234">
        <f t="shared" si="8"/>
        <v>0</v>
      </c>
      <c r="BJ96" s="104" t="s">
        <v>76</v>
      </c>
      <c r="BK96" s="234">
        <f t="shared" si="9"/>
        <v>0</v>
      </c>
      <c r="BL96" s="104" t="s">
        <v>239</v>
      </c>
      <c r="BM96" s="233" t="s">
        <v>225</v>
      </c>
    </row>
    <row r="97" spans="2:65" s="117" customFormat="1" ht="16.5" customHeight="1">
      <c r="B97" s="116"/>
      <c r="C97" s="223" t="s">
        <v>165</v>
      </c>
      <c r="D97" s="223" t="s">
        <v>141</v>
      </c>
      <c r="E97" s="224" t="s">
        <v>786</v>
      </c>
      <c r="F97" s="225" t="s">
        <v>787</v>
      </c>
      <c r="G97" s="226" t="s">
        <v>282</v>
      </c>
      <c r="H97" s="227">
        <v>60</v>
      </c>
      <c r="I97" s="99"/>
      <c r="J97" s="228">
        <f t="shared" si="0"/>
        <v>0</v>
      </c>
      <c r="K97" s="225" t="s">
        <v>3</v>
      </c>
      <c r="L97" s="116"/>
      <c r="M97" s="229" t="s">
        <v>3</v>
      </c>
      <c r="N97" s="230" t="s">
        <v>39</v>
      </c>
      <c r="O97" s="231">
        <v>0</v>
      </c>
      <c r="P97" s="231">
        <f t="shared" si="1"/>
        <v>0</v>
      </c>
      <c r="Q97" s="231">
        <v>0</v>
      </c>
      <c r="R97" s="231">
        <f t="shared" si="2"/>
        <v>0</v>
      </c>
      <c r="S97" s="231">
        <v>0</v>
      </c>
      <c r="T97" s="232">
        <f t="shared" si="3"/>
        <v>0</v>
      </c>
      <c r="AR97" s="233" t="s">
        <v>239</v>
      </c>
      <c r="AT97" s="233" t="s">
        <v>141</v>
      </c>
      <c r="AU97" s="233" t="s">
        <v>78</v>
      </c>
      <c r="AY97" s="104" t="s">
        <v>138</v>
      </c>
      <c r="BE97" s="234">
        <f t="shared" si="4"/>
        <v>0</v>
      </c>
      <c r="BF97" s="234">
        <f t="shared" si="5"/>
        <v>0</v>
      </c>
      <c r="BG97" s="234">
        <f t="shared" si="6"/>
        <v>0</v>
      </c>
      <c r="BH97" s="234">
        <f t="shared" si="7"/>
        <v>0</v>
      </c>
      <c r="BI97" s="234">
        <f t="shared" si="8"/>
        <v>0</v>
      </c>
      <c r="BJ97" s="104" t="s">
        <v>76</v>
      </c>
      <c r="BK97" s="234">
        <f t="shared" si="9"/>
        <v>0</v>
      </c>
      <c r="BL97" s="104" t="s">
        <v>239</v>
      </c>
      <c r="BM97" s="233" t="s">
        <v>239</v>
      </c>
    </row>
    <row r="98" spans="2:65" s="117" customFormat="1" ht="16.5" customHeight="1">
      <c r="B98" s="116"/>
      <c r="C98" s="223" t="s">
        <v>203</v>
      </c>
      <c r="D98" s="223" t="s">
        <v>141</v>
      </c>
      <c r="E98" s="224" t="s">
        <v>788</v>
      </c>
      <c r="F98" s="225" t="s">
        <v>789</v>
      </c>
      <c r="G98" s="226" t="s">
        <v>282</v>
      </c>
      <c r="H98" s="227">
        <v>60</v>
      </c>
      <c r="I98" s="99"/>
      <c r="J98" s="228">
        <f t="shared" si="0"/>
        <v>0</v>
      </c>
      <c r="K98" s="225" t="s">
        <v>3</v>
      </c>
      <c r="L98" s="116"/>
      <c r="M98" s="229" t="s">
        <v>3</v>
      </c>
      <c r="N98" s="230" t="s">
        <v>39</v>
      </c>
      <c r="O98" s="231">
        <v>0</v>
      </c>
      <c r="P98" s="231">
        <f t="shared" si="1"/>
        <v>0</v>
      </c>
      <c r="Q98" s="231">
        <v>0</v>
      </c>
      <c r="R98" s="231">
        <f t="shared" si="2"/>
        <v>0</v>
      </c>
      <c r="S98" s="231">
        <v>0</v>
      </c>
      <c r="T98" s="232">
        <f t="shared" si="3"/>
        <v>0</v>
      </c>
      <c r="AR98" s="233" t="s">
        <v>239</v>
      </c>
      <c r="AT98" s="233" t="s">
        <v>141</v>
      </c>
      <c r="AU98" s="233" t="s">
        <v>78</v>
      </c>
      <c r="AY98" s="104" t="s">
        <v>138</v>
      </c>
      <c r="BE98" s="234">
        <f t="shared" si="4"/>
        <v>0</v>
      </c>
      <c r="BF98" s="234">
        <f t="shared" si="5"/>
        <v>0</v>
      </c>
      <c r="BG98" s="234">
        <f t="shared" si="6"/>
        <v>0</v>
      </c>
      <c r="BH98" s="234">
        <f t="shared" si="7"/>
        <v>0</v>
      </c>
      <c r="BI98" s="234">
        <f t="shared" si="8"/>
        <v>0</v>
      </c>
      <c r="BJ98" s="104" t="s">
        <v>76</v>
      </c>
      <c r="BK98" s="234">
        <f t="shared" si="9"/>
        <v>0</v>
      </c>
      <c r="BL98" s="104" t="s">
        <v>239</v>
      </c>
      <c r="BM98" s="233" t="s">
        <v>251</v>
      </c>
    </row>
    <row r="99" spans="2:65" s="117" customFormat="1" ht="16.5" customHeight="1">
      <c r="B99" s="116"/>
      <c r="C99" s="223" t="s">
        <v>208</v>
      </c>
      <c r="D99" s="223" t="s">
        <v>141</v>
      </c>
      <c r="E99" s="224" t="s">
        <v>790</v>
      </c>
      <c r="F99" s="225" t="s">
        <v>791</v>
      </c>
      <c r="G99" s="226" t="s">
        <v>282</v>
      </c>
      <c r="H99" s="227">
        <v>40</v>
      </c>
      <c r="I99" s="99"/>
      <c r="J99" s="228">
        <f t="shared" si="0"/>
        <v>0</v>
      </c>
      <c r="K99" s="225" t="s">
        <v>3</v>
      </c>
      <c r="L99" s="116"/>
      <c r="M99" s="229" t="s">
        <v>3</v>
      </c>
      <c r="N99" s="230" t="s">
        <v>39</v>
      </c>
      <c r="O99" s="231">
        <v>0</v>
      </c>
      <c r="P99" s="231">
        <f t="shared" si="1"/>
        <v>0</v>
      </c>
      <c r="Q99" s="231">
        <v>0</v>
      </c>
      <c r="R99" s="231">
        <f t="shared" si="2"/>
        <v>0</v>
      </c>
      <c r="S99" s="231">
        <v>0</v>
      </c>
      <c r="T99" s="232">
        <f t="shared" si="3"/>
        <v>0</v>
      </c>
      <c r="AR99" s="233" t="s">
        <v>239</v>
      </c>
      <c r="AT99" s="233" t="s">
        <v>141</v>
      </c>
      <c r="AU99" s="233" t="s">
        <v>78</v>
      </c>
      <c r="AY99" s="104" t="s">
        <v>138</v>
      </c>
      <c r="BE99" s="234">
        <f t="shared" si="4"/>
        <v>0</v>
      </c>
      <c r="BF99" s="234">
        <f t="shared" si="5"/>
        <v>0</v>
      </c>
      <c r="BG99" s="234">
        <f t="shared" si="6"/>
        <v>0</v>
      </c>
      <c r="BH99" s="234">
        <f t="shared" si="7"/>
        <v>0</v>
      </c>
      <c r="BI99" s="234">
        <f t="shared" si="8"/>
        <v>0</v>
      </c>
      <c r="BJ99" s="104" t="s">
        <v>76</v>
      </c>
      <c r="BK99" s="234">
        <f t="shared" si="9"/>
        <v>0</v>
      </c>
      <c r="BL99" s="104" t="s">
        <v>239</v>
      </c>
      <c r="BM99" s="233" t="s">
        <v>264</v>
      </c>
    </row>
    <row r="100" spans="2:65" s="117" customFormat="1" ht="16.5" customHeight="1">
      <c r="B100" s="116"/>
      <c r="C100" s="223" t="s">
        <v>9</v>
      </c>
      <c r="D100" s="223" t="s">
        <v>141</v>
      </c>
      <c r="E100" s="224" t="s">
        <v>792</v>
      </c>
      <c r="F100" s="225" t="s">
        <v>793</v>
      </c>
      <c r="G100" s="226" t="s">
        <v>282</v>
      </c>
      <c r="H100" s="227">
        <v>20</v>
      </c>
      <c r="I100" s="99"/>
      <c r="J100" s="228">
        <f t="shared" si="0"/>
        <v>0</v>
      </c>
      <c r="K100" s="225" t="s">
        <v>3</v>
      </c>
      <c r="L100" s="116"/>
      <c r="M100" s="229" t="s">
        <v>3</v>
      </c>
      <c r="N100" s="230" t="s">
        <v>39</v>
      </c>
      <c r="O100" s="231">
        <v>0</v>
      </c>
      <c r="P100" s="231">
        <f t="shared" si="1"/>
        <v>0</v>
      </c>
      <c r="Q100" s="231">
        <v>0</v>
      </c>
      <c r="R100" s="231">
        <f t="shared" si="2"/>
        <v>0</v>
      </c>
      <c r="S100" s="231">
        <v>0</v>
      </c>
      <c r="T100" s="232">
        <f t="shared" si="3"/>
        <v>0</v>
      </c>
      <c r="AR100" s="233" t="s">
        <v>239</v>
      </c>
      <c r="AT100" s="233" t="s">
        <v>141</v>
      </c>
      <c r="AU100" s="233" t="s">
        <v>78</v>
      </c>
      <c r="AY100" s="104" t="s">
        <v>138</v>
      </c>
      <c r="BE100" s="234">
        <f t="shared" si="4"/>
        <v>0</v>
      </c>
      <c r="BF100" s="234">
        <f t="shared" si="5"/>
        <v>0</v>
      </c>
      <c r="BG100" s="234">
        <f t="shared" si="6"/>
        <v>0</v>
      </c>
      <c r="BH100" s="234">
        <f t="shared" si="7"/>
        <v>0</v>
      </c>
      <c r="BI100" s="234">
        <f t="shared" si="8"/>
        <v>0</v>
      </c>
      <c r="BJ100" s="104" t="s">
        <v>76</v>
      </c>
      <c r="BK100" s="234">
        <f t="shared" si="9"/>
        <v>0</v>
      </c>
      <c r="BL100" s="104" t="s">
        <v>239</v>
      </c>
      <c r="BM100" s="233" t="s">
        <v>273</v>
      </c>
    </row>
    <row r="101" spans="2:65" s="117" customFormat="1" ht="16.5" customHeight="1">
      <c r="B101" s="116"/>
      <c r="C101" s="223" t="s">
        <v>218</v>
      </c>
      <c r="D101" s="223" t="s">
        <v>141</v>
      </c>
      <c r="E101" s="224" t="s">
        <v>794</v>
      </c>
      <c r="F101" s="225" t="s">
        <v>795</v>
      </c>
      <c r="G101" s="226" t="s">
        <v>318</v>
      </c>
      <c r="H101" s="227">
        <v>1</v>
      </c>
      <c r="I101" s="99"/>
      <c r="J101" s="228">
        <f t="shared" si="0"/>
        <v>0</v>
      </c>
      <c r="K101" s="225" t="s">
        <v>3</v>
      </c>
      <c r="L101" s="116"/>
      <c r="M101" s="229" t="s">
        <v>3</v>
      </c>
      <c r="N101" s="230" t="s">
        <v>39</v>
      </c>
      <c r="O101" s="231">
        <v>0</v>
      </c>
      <c r="P101" s="231">
        <f t="shared" si="1"/>
        <v>0</v>
      </c>
      <c r="Q101" s="231">
        <v>0</v>
      </c>
      <c r="R101" s="231">
        <f t="shared" si="2"/>
        <v>0</v>
      </c>
      <c r="S101" s="231">
        <v>0</v>
      </c>
      <c r="T101" s="232">
        <f t="shared" si="3"/>
        <v>0</v>
      </c>
      <c r="AR101" s="233" t="s">
        <v>239</v>
      </c>
      <c r="AT101" s="233" t="s">
        <v>141</v>
      </c>
      <c r="AU101" s="233" t="s">
        <v>78</v>
      </c>
      <c r="AY101" s="104" t="s">
        <v>138</v>
      </c>
      <c r="BE101" s="234">
        <f t="shared" si="4"/>
        <v>0</v>
      </c>
      <c r="BF101" s="234">
        <f t="shared" si="5"/>
        <v>0</v>
      </c>
      <c r="BG101" s="234">
        <f t="shared" si="6"/>
        <v>0</v>
      </c>
      <c r="BH101" s="234">
        <f t="shared" si="7"/>
        <v>0</v>
      </c>
      <c r="BI101" s="234">
        <f t="shared" si="8"/>
        <v>0</v>
      </c>
      <c r="BJ101" s="104" t="s">
        <v>76</v>
      </c>
      <c r="BK101" s="234">
        <f t="shared" si="9"/>
        <v>0</v>
      </c>
      <c r="BL101" s="104" t="s">
        <v>239</v>
      </c>
      <c r="BM101" s="233" t="s">
        <v>286</v>
      </c>
    </row>
    <row r="102" spans="2:65" s="117" customFormat="1" ht="16.5" customHeight="1">
      <c r="B102" s="116"/>
      <c r="C102" s="223" t="s">
        <v>225</v>
      </c>
      <c r="D102" s="223" t="s">
        <v>141</v>
      </c>
      <c r="E102" s="224" t="s">
        <v>796</v>
      </c>
      <c r="F102" s="225" t="s">
        <v>797</v>
      </c>
      <c r="G102" s="226" t="s">
        <v>318</v>
      </c>
      <c r="H102" s="227">
        <v>5</v>
      </c>
      <c r="I102" s="99"/>
      <c r="J102" s="228">
        <f t="shared" si="0"/>
        <v>0</v>
      </c>
      <c r="K102" s="225" t="s">
        <v>3</v>
      </c>
      <c r="L102" s="116"/>
      <c r="M102" s="229" t="s">
        <v>3</v>
      </c>
      <c r="N102" s="230" t="s">
        <v>39</v>
      </c>
      <c r="O102" s="231">
        <v>0</v>
      </c>
      <c r="P102" s="231">
        <f t="shared" si="1"/>
        <v>0</v>
      </c>
      <c r="Q102" s="231">
        <v>0</v>
      </c>
      <c r="R102" s="231">
        <f t="shared" si="2"/>
        <v>0</v>
      </c>
      <c r="S102" s="231">
        <v>0</v>
      </c>
      <c r="T102" s="232">
        <f t="shared" si="3"/>
        <v>0</v>
      </c>
      <c r="AR102" s="233" t="s">
        <v>239</v>
      </c>
      <c r="AT102" s="233" t="s">
        <v>141</v>
      </c>
      <c r="AU102" s="233" t="s">
        <v>78</v>
      </c>
      <c r="AY102" s="104" t="s">
        <v>138</v>
      </c>
      <c r="BE102" s="234">
        <f t="shared" si="4"/>
        <v>0</v>
      </c>
      <c r="BF102" s="234">
        <f t="shared" si="5"/>
        <v>0</v>
      </c>
      <c r="BG102" s="234">
        <f t="shared" si="6"/>
        <v>0</v>
      </c>
      <c r="BH102" s="234">
        <f t="shared" si="7"/>
        <v>0</v>
      </c>
      <c r="BI102" s="234">
        <f t="shared" si="8"/>
        <v>0</v>
      </c>
      <c r="BJ102" s="104" t="s">
        <v>76</v>
      </c>
      <c r="BK102" s="234">
        <f t="shared" si="9"/>
        <v>0</v>
      </c>
      <c r="BL102" s="104" t="s">
        <v>239</v>
      </c>
      <c r="BM102" s="233" t="s">
        <v>299</v>
      </c>
    </row>
    <row r="103" spans="2:65" s="117" customFormat="1" ht="16.5" customHeight="1">
      <c r="B103" s="116"/>
      <c r="C103" s="223" t="s">
        <v>230</v>
      </c>
      <c r="D103" s="223" t="s">
        <v>141</v>
      </c>
      <c r="E103" s="224" t="s">
        <v>798</v>
      </c>
      <c r="F103" s="225" t="s">
        <v>799</v>
      </c>
      <c r="G103" s="226" t="s">
        <v>318</v>
      </c>
      <c r="H103" s="227">
        <v>1</v>
      </c>
      <c r="I103" s="99"/>
      <c r="J103" s="228">
        <f t="shared" si="0"/>
        <v>0</v>
      </c>
      <c r="K103" s="225" t="s">
        <v>3</v>
      </c>
      <c r="L103" s="116"/>
      <c r="M103" s="229" t="s">
        <v>3</v>
      </c>
      <c r="N103" s="230" t="s">
        <v>39</v>
      </c>
      <c r="O103" s="231">
        <v>0</v>
      </c>
      <c r="P103" s="231">
        <f t="shared" si="1"/>
        <v>0</v>
      </c>
      <c r="Q103" s="231">
        <v>0</v>
      </c>
      <c r="R103" s="231">
        <f t="shared" si="2"/>
        <v>0</v>
      </c>
      <c r="S103" s="231">
        <v>0</v>
      </c>
      <c r="T103" s="232">
        <f t="shared" si="3"/>
        <v>0</v>
      </c>
      <c r="AR103" s="233" t="s">
        <v>239</v>
      </c>
      <c r="AT103" s="233" t="s">
        <v>141</v>
      </c>
      <c r="AU103" s="233" t="s">
        <v>78</v>
      </c>
      <c r="AY103" s="104" t="s">
        <v>138</v>
      </c>
      <c r="BE103" s="234">
        <f t="shared" si="4"/>
        <v>0</v>
      </c>
      <c r="BF103" s="234">
        <f t="shared" si="5"/>
        <v>0</v>
      </c>
      <c r="BG103" s="234">
        <f t="shared" si="6"/>
        <v>0</v>
      </c>
      <c r="BH103" s="234">
        <f t="shared" si="7"/>
        <v>0</v>
      </c>
      <c r="BI103" s="234">
        <f t="shared" si="8"/>
        <v>0</v>
      </c>
      <c r="BJ103" s="104" t="s">
        <v>76</v>
      </c>
      <c r="BK103" s="234">
        <f t="shared" si="9"/>
        <v>0</v>
      </c>
      <c r="BL103" s="104" t="s">
        <v>239</v>
      </c>
      <c r="BM103" s="233" t="s">
        <v>311</v>
      </c>
    </row>
    <row r="104" spans="2:65" s="117" customFormat="1" ht="16.5" customHeight="1">
      <c r="B104" s="116"/>
      <c r="C104" s="223" t="s">
        <v>239</v>
      </c>
      <c r="D104" s="223" t="s">
        <v>141</v>
      </c>
      <c r="E104" s="224" t="s">
        <v>800</v>
      </c>
      <c r="F104" s="225" t="s">
        <v>801</v>
      </c>
      <c r="G104" s="226" t="s">
        <v>318</v>
      </c>
      <c r="H104" s="227">
        <v>15</v>
      </c>
      <c r="I104" s="99"/>
      <c r="J104" s="228">
        <f t="shared" si="0"/>
        <v>0</v>
      </c>
      <c r="K104" s="225" t="s">
        <v>3</v>
      </c>
      <c r="L104" s="116"/>
      <c r="M104" s="229" t="s">
        <v>3</v>
      </c>
      <c r="N104" s="230" t="s">
        <v>39</v>
      </c>
      <c r="O104" s="231">
        <v>0</v>
      </c>
      <c r="P104" s="231">
        <f t="shared" si="1"/>
        <v>0</v>
      </c>
      <c r="Q104" s="231">
        <v>0</v>
      </c>
      <c r="R104" s="231">
        <f t="shared" si="2"/>
        <v>0</v>
      </c>
      <c r="S104" s="231">
        <v>0</v>
      </c>
      <c r="T104" s="232">
        <f t="shared" si="3"/>
        <v>0</v>
      </c>
      <c r="AR104" s="233" t="s">
        <v>239</v>
      </c>
      <c r="AT104" s="233" t="s">
        <v>141</v>
      </c>
      <c r="AU104" s="233" t="s">
        <v>78</v>
      </c>
      <c r="AY104" s="104" t="s">
        <v>138</v>
      </c>
      <c r="BE104" s="234">
        <f t="shared" si="4"/>
        <v>0</v>
      </c>
      <c r="BF104" s="234">
        <f t="shared" si="5"/>
        <v>0</v>
      </c>
      <c r="BG104" s="234">
        <f t="shared" si="6"/>
        <v>0</v>
      </c>
      <c r="BH104" s="234">
        <f t="shared" si="7"/>
        <v>0</v>
      </c>
      <c r="BI104" s="234">
        <f t="shared" si="8"/>
        <v>0</v>
      </c>
      <c r="BJ104" s="104" t="s">
        <v>76</v>
      </c>
      <c r="BK104" s="234">
        <f t="shared" si="9"/>
        <v>0</v>
      </c>
      <c r="BL104" s="104" t="s">
        <v>239</v>
      </c>
      <c r="BM104" s="233" t="s">
        <v>321</v>
      </c>
    </row>
    <row r="105" spans="2:65" s="117" customFormat="1" ht="16.5" customHeight="1">
      <c r="B105" s="116"/>
      <c r="C105" s="253" t="s">
        <v>245</v>
      </c>
      <c r="D105" s="253" t="s">
        <v>246</v>
      </c>
      <c r="E105" s="254" t="s">
        <v>802</v>
      </c>
      <c r="F105" s="255" t="s">
        <v>803</v>
      </c>
      <c r="G105" s="256" t="s">
        <v>318</v>
      </c>
      <c r="H105" s="257">
        <v>6</v>
      </c>
      <c r="I105" s="100"/>
      <c r="J105" s="258">
        <f t="shared" si="0"/>
        <v>0</v>
      </c>
      <c r="K105" s="255" t="s">
        <v>3</v>
      </c>
      <c r="L105" s="259"/>
      <c r="M105" s="260" t="s">
        <v>3</v>
      </c>
      <c r="N105" s="261" t="s">
        <v>39</v>
      </c>
      <c r="O105" s="231">
        <v>0</v>
      </c>
      <c r="P105" s="231">
        <f t="shared" si="1"/>
        <v>0</v>
      </c>
      <c r="Q105" s="231">
        <v>0</v>
      </c>
      <c r="R105" s="231">
        <f t="shared" si="2"/>
        <v>0</v>
      </c>
      <c r="S105" s="231">
        <v>0</v>
      </c>
      <c r="T105" s="232">
        <f t="shared" si="3"/>
        <v>0</v>
      </c>
      <c r="AR105" s="233" t="s">
        <v>249</v>
      </c>
      <c r="AT105" s="233" t="s">
        <v>246</v>
      </c>
      <c r="AU105" s="233" t="s">
        <v>78</v>
      </c>
      <c r="AY105" s="104" t="s">
        <v>138</v>
      </c>
      <c r="BE105" s="234">
        <f t="shared" si="4"/>
        <v>0</v>
      </c>
      <c r="BF105" s="234">
        <f t="shared" si="5"/>
        <v>0</v>
      </c>
      <c r="BG105" s="234">
        <f t="shared" si="6"/>
        <v>0</v>
      </c>
      <c r="BH105" s="234">
        <f t="shared" si="7"/>
        <v>0</v>
      </c>
      <c r="BI105" s="234">
        <f t="shared" si="8"/>
        <v>0</v>
      </c>
      <c r="BJ105" s="104" t="s">
        <v>76</v>
      </c>
      <c r="BK105" s="234">
        <f t="shared" si="9"/>
        <v>0</v>
      </c>
      <c r="BL105" s="104" t="s">
        <v>239</v>
      </c>
      <c r="BM105" s="233" t="s">
        <v>249</v>
      </c>
    </row>
    <row r="106" spans="2:65" s="117" customFormat="1" ht="24.15" customHeight="1">
      <c r="B106" s="116"/>
      <c r="C106" s="253" t="s">
        <v>251</v>
      </c>
      <c r="D106" s="253" t="s">
        <v>246</v>
      </c>
      <c r="E106" s="254" t="s">
        <v>804</v>
      </c>
      <c r="F106" s="255" t="s">
        <v>805</v>
      </c>
      <c r="G106" s="256" t="s">
        <v>318</v>
      </c>
      <c r="H106" s="257">
        <v>6</v>
      </c>
      <c r="I106" s="100"/>
      <c r="J106" s="258">
        <f t="shared" si="0"/>
        <v>0</v>
      </c>
      <c r="K106" s="255" t="s">
        <v>3</v>
      </c>
      <c r="L106" s="259"/>
      <c r="M106" s="260" t="s">
        <v>3</v>
      </c>
      <c r="N106" s="261" t="s">
        <v>39</v>
      </c>
      <c r="O106" s="231">
        <v>0</v>
      </c>
      <c r="P106" s="231">
        <f t="shared" si="1"/>
        <v>0</v>
      </c>
      <c r="Q106" s="231">
        <v>0</v>
      </c>
      <c r="R106" s="231">
        <f t="shared" si="2"/>
        <v>0</v>
      </c>
      <c r="S106" s="231">
        <v>0</v>
      </c>
      <c r="T106" s="232">
        <f t="shared" si="3"/>
        <v>0</v>
      </c>
      <c r="AR106" s="233" t="s">
        <v>249</v>
      </c>
      <c r="AT106" s="233" t="s">
        <v>246</v>
      </c>
      <c r="AU106" s="233" t="s">
        <v>78</v>
      </c>
      <c r="AY106" s="104" t="s">
        <v>138</v>
      </c>
      <c r="BE106" s="234">
        <f t="shared" si="4"/>
        <v>0</v>
      </c>
      <c r="BF106" s="234">
        <f t="shared" si="5"/>
        <v>0</v>
      </c>
      <c r="BG106" s="234">
        <f t="shared" si="6"/>
        <v>0</v>
      </c>
      <c r="BH106" s="234">
        <f t="shared" si="7"/>
        <v>0</v>
      </c>
      <c r="BI106" s="234">
        <f t="shared" si="8"/>
        <v>0</v>
      </c>
      <c r="BJ106" s="104" t="s">
        <v>76</v>
      </c>
      <c r="BK106" s="234">
        <f t="shared" si="9"/>
        <v>0</v>
      </c>
      <c r="BL106" s="104" t="s">
        <v>239</v>
      </c>
      <c r="BM106" s="233" t="s">
        <v>344</v>
      </c>
    </row>
    <row r="107" spans="2:65" s="117" customFormat="1" ht="16.5" customHeight="1">
      <c r="B107" s="116"/>
      <c r="C107" s="253" t="s">
        <v>258</v>
      </c>
      <c r="D107" s="253" t="s">
        <v>246</v>
      </c>
      <c r="E107" s="254" t="s">
        <v>806</v>
      </c>
      <c r="F107" s="255" t="s">
        <v>807</v>
      </c>
      <c r="G107" s="256" t="s">
        <v>318</v>
      </c>
      <c r="H107" s="257">
        <v>6</v>
      </c>
      <c r="I107" s="100"/>
      <c r="J107" s="258">
        <f t="shared" si="0"/>
        <v>0</v>
      </c>
      <c r="K107" s="255" t="s">
        <v>3</v>
      </c>
      <c r="L107" s="259"/>
      <c r="M107" s="260" t="s">
        <v>3</v>
      </c>
      <c r="N107" s="261" t="s">
        <v>39</v>
      </c>
      <c r="O107" s="231">
        <v>0</v>
      </c>
      <c r="P107" s="231">
        <f t="shared" si="1"/>
        <v>0</v>
      </c>
      <c r="Q107" s="231">
        <v>0</v>
      </c>
      <c r="R107" s="231">
        <f t="shared" si="2"/>
        <v>0</v>
      </c>
      <c r="S107" s="231">
        <v>0</v>
      </c>
      <c r="T107" s="232">
        <f t="shared" si="3"/>
        <v>0</v>
      </c>
      <c r="AR107" s="233" t="s">
        <v>249</v>
      </c>
      <c r="AT107" s="233" t="s">
        <v>246</v>
      </c>
      <c r="AU107" s="233" t="s">
        <v>78</v>
      </c>
      <c r="AY107" s="104" t="s">
        <v>138</v>
      </c>
      <c r="BE107" s="234">
        <f t="shared" si="4"/>
        <v>0</v>
      </c>
      <c r="BF107" s="234">
        <f t="shared" si="5"/>
        <v>0</v>
      </c>
      <c r="BG107" s="234">
        <f t="shared" si="6"/>
        <v>0</v>
      </c>
      <c r="BH107" s="234">
        <f t="shared" si="7"/>
        <v>0</v>
      </c>
      <c r="BI107" s="234">
        <f t="shared" si="8"/>
        <v>0</v>
      </c>
      <c r="BJ107" s="104" t="s">
        <v>76</v>
      </c>
      <c r="BK107" s="234">
        <f t="shared" si="9"/>
        <v>0</v>
      </c>
      <c r="BL107" s="104" t="s">
        <v>239</v>
      </c>
      <c r="BM107" s="233" t="s">
        <v>356</v>
      </c>
    </row>
    <row r="108" spans="2:65" s="117" customFormat="1" ht="16.5" customHeight="1">
      <c r="B108" s="116"/>
      <c r="C108" s="253" t="s">
        <v>264</v>
      </c>
      <c r="D108" s="253" t="s">
        <v>246</v>
      </c>
      <c r="E108" s="254" t="s">
        <v>808</v>
      </c>
      <c r="F108" s="255" t="s">
        <v>809</v>
      </c>
      <c r="G108" s="256" t="s">
        <v>318</v>
      </c>
      <c r="H108" s="257">
        <v>6</v>
      </c>
      <c r="I108" s="100"/>
      <c r="J108" s="258">
        <f t="shared" si="0"/>
        <v>0</v>
      </c>
      <c r="K108" s="255" t="s">
        <v>3</v>
      </c>
      <c r="L108" s="259"/>
      <c r="M108" s="260" t="s">
        <v>3</v>
      </c>
      <c r="N108" s="261" t="s">
        <v>39</v>
      </c>
      <c r="O108" s="231">
        <v>0</v>
      </c>
      <c r="P108" s="231">
        <f t="shared" si="1"/>
        <v>0</v>
      </c>
      <c r="Q108" s="231">
        <v>0</v>
      </c>
      <c r="R108" s="231">
        <f t="shared" si="2"/>
        <v>0</v>
      </c>
      <c r="S108" s="231">
        <v>0</v>
      </c>
      <c r="T108" s="232">
        <f t="shared" si="3"/>
        <v>0</v>
      </c>
      <c r="AR108" s="233" t="s">
        <v>249</v>
      </c>
      <c r="AT108" s="233" t="s">
        <v>246</v>
      </c>
      <c r="AU108" s="233" t="s">
        <v>78</v>
      </c>
      <c r="AY108" s="104" t="s">
        <v>138</v>
      </c>
      <c r="BE108" s="234">
        <f t="shared" si="4"/>
        <v>0</v>
      </c>
      <c r="BF108" s="234">
        <f t="shared" si="5"/>
        <v>0</v>
      </c>
      <c r="BG108" s="234">
        <f t="shared" si="6"/>
        <v>0</v>
      </c>
      <c r="BH108" s="234">
        <f t="shared" si="7"/>
        <v>0</v>
      </c>
      <c r="BI108" s="234">
        <f t="shared" si="8"/>
        <v>0</v>
      </c>
      <c r="BJ108" s="104" t="s">
        <v>76</v>
      </c>
      <c r="BK108" s="234">
        <f t="shared" si="9"/>
        <v>0</v>
      </c>
      <c r="BL108" s="104" t="s">
        <v>239</v>
      </c>
      <c r="BM108" s="233" t="s">
        <v>367</v>
      </c>
    </row>
    <row r="109" spans="2:65" s="117" customFormat="1" ht="19.2">
      <c r="B109" s="116"/>
      <c r="D109" s="240" t="s">
        <v>337</v>
      </c>
      <c r="F109" s="262" t="s">
        <v>810</v>
      </c>
      <c r="I109" s="267"/>
      <c r="L109" s="116"/>
      <c r="M109" s="237"/>
      <c r="T109" s="138"/>
      <c r="AT109" s="104" t="s">
        <v>337</v>
      </c>
      <c r="AU109" s="104" t="s">
        <v>78</v>
      </c>
    </row>
    <row r="110" spans="2:65" s="117" customFormat="1" ht="16.5" customHeight="1">
      <c r="B110" s="116"/>
      <c r="C110" s="253" t="s">
        <v>8</v>
      </c>
      <c r="D110" s="253" t="s">
        <v>246</v>
      </c>
      <c r="E110" s="254" t="s">
        <v>811</v>
      </c>
      <c r="F110" s="255" t="s">
        <v>812</v>
      </c>
      <c r="G110" s="256" t="s">
        <v>318</v>
      </c>
      <c r="H110" s="257">
        <v>3</v>
      </c>
      <c r="I110" s="100"/>
      <c r="J110" s="258">
        <f t="shared" ref="J110:J121" si="10">ROUND(I110*H110,2)</f>
        <v>0</v>
      </c>
      <c r="K110" s="255" t="s">
        <v>3</v>
      </c>
      <c r="L110" s="259"/>
      <c r="M110" s="260" t="s">
        <v>3</v>
      </c>
      <c r="N110" s="261" t="s">
        <v>39</v>
      </c>
      <c r="O110" s="231">
        <v>0</v>
      </c>
      <c r="P110" s="231">
        <f t="shared" ref="P110:P121" si="11">O110*H110</f>
        <v>0</v>
      </c>
      <c r="Q110" s="231">
        <v>0</v>
      </c>
      <c r="R110" s="231">
        <f t="shared" ref="R110:R121" si="12">Q110*H110</f>
        <v>0</v>
      </c>
      <c r="S110" s="231">
        <v>0</v>
      </c>
      <c r="T110" s="232">
        <f t="shared" ref="T110:T121" si="13">S110*H110</f>
        <v>0</v>
      </c>
      <c r="AR110" s="233" t="s">
        <v>249</v>
      </c>
      <c r="AT110" s="233" t="s">
        <v>246</v>
      </c>
      <c r="AU110" s="233" t="s">
        <v>78</v>
      </c>
      <c r="AY110" s="104" t="s">
        <v>138</v>
      </c>
      <c r="BE110" s="234">
        <f t="shared" ref="BE110:BE121" si="14">IF(N110="základní",J110,0)</f>
        <v>0</v>
      </c>
      <c r="BF110" s="234">
        <f t="shared" ref="BF110:BF121" si="15">IF(N110="snížená",J110,0)</f>
        <v>0</v>
      </c>
      <c r="BG110" s="234">
        <f t="shared" ref="BG110:BG121" si="16">IF(N110="zákl. přenesená",J110,0)</f>
        <v>0</v>
      </c>
      <c r="BH110" s="234">
        <f t="shared" ref="BH110:BH121" si="17">IF(N110="sníž. přenesená",J110,0)</f>
        <v>0</v>
      </c>
      <c r="BI110" s="234">
        <f t="shared" ref="BI110:BI121" si="18">IF(N110="nulová",J110,0)</f>
        <v>0</v>
      </c>
      <c r="BJ110" s="104" t="s">
        <v>76</v>
      </c>
      <c r="BK110" s="234">
        <f t="shared" ref="BK110:BK121" si="19">ROUND(I110*H110,2)</f>
        <v>0</v>
      </c>
      <c r="BL110" s="104" t="s">
        <v>239</v>
      </c>
      <c r="BM110" s="233" t="s">
        <v>377</v>
      </c>
    </row>
    <row r="111" spans="2:65" s="117" customFormat="1" ht="16.5" customHeight="1">
      <c r="B111" s="116"/>
      <c r="C111" s="253" t="s">
        <v>273</v>
      </c>
      <c r="D111" s="253" t="s">
        <v>246</v>
      </c>
      <c r="E111" s="254" t="s">
        <v>813</v>
      </c>
      <c r="F111" s="255" t="s">
        <v>814</v>
      </c>
      <c r="G111" s="256" t="s">
        <v>318</v>
      </c>
      <c r="H111" s="257">
        <v>1</v>
      </c>
      <c r="I111" s="100"/>
      <c r="J111" s="258">
        <f t="shared" si="10"/>
        <v>0</v>
      </c>
      <c r="K111" s="255" t="s">
        <v>3</v>
      </c>
      <c r="L111" s="259"/>
      <c r="M111" s="260" t="s">
        <v>3</v>
      </c>
      <c r="N111" s="261" t="s">
        <v>39</v>
      </c>
      <c r="O111" s="231">
        <v>0</v>
      </c>
      <c r="P111" s="231">
        <f t="shared" si="11"/>
        <v>0</v>
      </c>
      <c r="Q111" s="231">
        <v>0</v>
      </c>
      <c r="R111" s="231">
        <f t="shared" si="12"/>
        <v>0</v>
      </c>
      <c r="S111" s="231">
        <v>0</v>
      </c>
      <c r="T111" s="232">
        <f t="shared" si="13"/>
        <v>0</v>
      </c>
      <c r="AR111" s="233" t="s">
        <v>249</v>
      </c>
      <c r="AT111" s="233" t="s">
        <v>246</v>
      </c>
      <c r="AU111" s="233" t="s">
        <v>78</v>
      </c>
      <c r="AY111" s="104" t="s">
        <v>138</v>
      </c>
      <c r="BE111" s="234">
        <f t="shared" si="14"/>
        <v>0</v>
      </c>
      <c r="BF111" s="234">
        <f t="shared" si="15"/>
        <v>0</v>
      </c>
      <c r="BG111" s="234">
        <f t="shared" si="16"/>
        <v>0</v>
      </c>
      <c r="BH111" s="234">
        <f t="shared" si="17"/>
        <v>0</v>
      </c>
      <c r="BI111" s="234">
        <f t="shared" si="18"/>
        <v>0</v>
      </c>
      <c r="BJ111" s="104" t="s">
        <v>76</v>
      </c>
      <c r="BK111" s="234">
        <f t="shared" si="19"/>
        <v>0</v>
      </c>
      <c r="BL111" s="104" t="s">
        <v>239</v>
      </c>
      <c r="BM111" s="233" t="s">
        <v>387</v>
      </c>
    </row>
    <row r="112" spans="2:65" s="117" customFormat="1" ht="16.5" customHeight="1">
      <c r="B112" s="116"/>
      <c r="C112" s="253" t="s">
        <v>279</v>
      </c>
      <c r="D112" s="253" t="s">
        <v>246</v>
      </c>
      <c r="E112" s="254" t="s">
        <v>815</v>
      </c>
      <c r="F112" s="255" t="s">
        <v>816</v>
      </c>
      <c r="G112" s="256" t="s">
        <v>318</v>
      </c>
      <c r="H112" s="257">
        <v>1</v>
      </c>
      <c r="I112" s="100"/>
      <c r="J112" s="258">
        <f t="shared" si="10"/>
        <v>0</v>
      </c>
      <c r="K112" s="255" t="s">
        <v>3</v>
      </c>
      <c r="L112" s="259"/>
      <c r="M112" s="260" t="s">
        <v>3</v>
      </c>
      <c r="N112" s="261" t="s">
        <v>39</v>
      </c>
      <c r="O112" s="231">
        <v>0</v>
      </c>
      <c r="P112" s="231">
        <f t="shared" si="11"/>
        <v>0</v>
      </c>
      <c r="Q112" s="231">
        <v>0</v>
      </c>
      <c r="R112" s="231">
        <f t="shared" si="12"/>
        <v>0</v>
      </c>
      <c r="S112" s="231">
        <v>0</v>
      </c>
      <c r="T112" s="232">
        <f t="shared" si="13"/>
        <v>0</v>
      </c>
      <c r="AR112" s="233" t="s">
        <v>249</v>
      </c>
      <c r="AT112" s="233" t="s">
        <v>246</v>
      </c>
      <c r="AU112" s="233" t="s">
        <v>78</v>
      </c>
      <c r="AY112" s="104" t="s">
        <v>138</v>
      </c>
      <c r="BE112" s="234">
        <f t="shared" si="14"/>
        <v>0</v>
      </c>
      <c r="BF112" s="234">
        <f t="shared" si="15"/>
        <v>0</v>
      </c>
      <c r="BG112" s="234">
        <f t="shared" si="16"/>
        <v>0</v>
      </c>
      <c r="BH112" s="234">
        <f t="shared" si="17"/>
        <v>0</v>
      </c>
      <c r="BI112" s="234">
        <f t="shared" si="18"/>
        <v>0</v>
      </c>
      <c r="BJ112" s="104" t="s">
        <v>76</v>
      </c>
      <c r="BK112" s="234">
        <f t="shared" si="19"/>
        <v>0</v>
      </c>
      <c r="BL112" s="104" t="s">
        <v>239</v>
      </c>
      <c r="BM112" s="233" t="s">
        <v>399</v>
      </c>
    </row>
    <row r="113" spans="2:65" s="117" customFormat="1" ht="16.5" customHeight="1">
      <c r="B113" s="116"/>
      <c r="C113" s="253" t="s">
        <v>286</v>
      </c>
      <c r="D113" s="253" t="s">
        <v>246</v>
      </c>
      <c r="E113" s="254" t="s">
        <v>817</v>
      </c>
      <c r="F113" s="255" t="s">
        <v>818</v>
      </c>
      <c r="G113" s="256" t="s">
        <v>318</v>
      </c>
      <c r="H113" s="257">
        <v>1</v>
      </c>
      <c r="I113" s="100"/>
      <c r="J113" s="258">
        <f t="shared" si="10"/>
        <v>0</v>
      </c>
      <c r="K113" s="255" t="s">
        <v>3</v>
      </c>
      <c r="L113" s="259"/>
      <c r="M113" s="260" t="s">
        <v>3</v>
      </c>
      <c r="N113" s="261" t="s">
        <v>39</v>
      </c>
      <c r="O113" s="231">
        <v>0</v>
      </c>
      <c r="P113" s="231">
        <f t="shared" si="11"/>
        <v>0</v>
      </c>
      <c r="Q113" s="231">
        <v>0</v>
      </c>
      <c r="R113" s="231">
        <f t="shared" si="12"/>
        <v>0</v>
      </c>
      <c r="S113" s="231">
        <v>0</v>
      </c>
      <c r="T113" s="232">
        <f t="shared" si="13"/>
        <v>0</v>
      </c>
      <c r="AR113" s="233" t="s">
        <v>249</v>
      </c>
      <c r="AT113" s="233" t="s">
        <v>246</v>
      </c>
      <c r="AU113" s="233" t="s">
        <v>78</v>
      </c>
      <c r="AY113" s="104" t="s">
        <v>138</v>
      </c>
      <c r="BE113" s="234">
        <f t="shared" si="14"/>
        <v>0</v>
      </c>
      <c r="BF113" s="234">
        <f t="shared" si="15"/>
        <v>0</v>
      </c>
      <c r="BG113" s="234">
        <f t="shared" si="16"/>
        <v>0</v>
      </c>
      <c r="BH113" s="234">
        <f t="shared" si="17"/>
        <v>0</v>
      </c>
      <c r="BI113" s="234">
        <f t="shared" si="18"/>
        <v>0</v>
      </c>
      <c r="BJ113" s="104" t="s">
        <v>76</v>
      </c>
      <c r="BK113" s="234">
        <f t="shared" si="19"/>
        <v>0</v>
      </c>
      <c r="BL113" s="104" t="s">
        <v>239</v>
      </c>
      <c r="BM113" s="233" t="s">
        <v>412</v>
      </c>
    </row>
    <row r="114" spans="2:65" s="117" customFormat="1" ht="16.5" customHeight="1">
      <c r="B114" s="116"/>
      <c r="C114" s="223" t="s">
        <v>292</v>
      </c>
      <c r="D114" s="223" t="s">
        <v>141</v>
      </c>
      <c r="E114" s="224" t="s">
        <v>819</v>
      </c>
      <c r="F114" s="225" t="s">
        <v>820</v>
      </c>
      <c r="G114" s="226" t="s">
        <v>282</v>
      </c>
      <c r="H114" s="227">
        <v>1630</v>
      </c>
      <c r="I114" s="99"/>
      <c r="J114" s="228">
        <f t="shared" si="10"/>
        <v>0</v>
      </c>
      <c r="K114" s="225" t="s">
        <v>3</v>
      </c>
      <c r="L114" s="116"/>
      <c r="M114" s="229" t="s">
        <v>3</v>
      </c>
      <c r="N114" s="230" t="s">
        <v>39</v>
      </c>
      <c r="O114" s="231">
        <v>0</v>
      </c>
      <c r="P114" s="231">
        <f t="shared" si="11"/>
        <v>0</v>
      </c>
      <c r="Q114" s="231">
        <v>0</v>
      </c>
      <c r="R114" s="231">
        <f t="shared" si="12"/>
        <v>0</v>
      </c>
      <c r="S114" s="231">
        <v>0</v>
      </c>
      <c r="T114" s="232">
        <f t="shared" si="13"/>
        <v>0</v>
      </c>
      <c r="AR114" s="233" t="s">
        <v>239</v>
      </c>
      <c r="AT114" s="233" t="s">
        <v>141</v>
      </c>
      <c r="AU114" s="233" t="s">
        <v>78</v>
      </c>
      <c r="AY114" s="104" t="s">
        <v>138</v>
      </c>
      <c r="BE114" s="234">
        <f t="shared" si="14"/>
        <v>0</v>
      </c>
      <c r="BF114" s="234">
        <f t="shared" si="15"/>
        <v>0</v>
      </c>
      <c r="BG114" s="234">
        <f t="shared" si="16"/>
        <v>0</v>
      </c>
      <c r="BH114" s="234">
        <f t="shared" si="17"/>
        <v>0</v>
      </c>
      <c r="BI114" s="234">
        <f t="shared" si="18"/>
        <v>0</v>
      </c>
      <c r="BJ114" s="104" t="s">
        <v>76</v>
      </c>
      <c r="BK114" s="234">
        <f t="shared" si="19"/>
        <v>0</v>
      </c>
      <c r="BL114" s="104" t="s">
        <v>239</v>
      </c>
      <c r="BM114" s="233" t="s">
        <v>422</v>
      </c>
    </row>
    <row r="115" spans="2:65" s="117" customFormat="1" ht="16.5" customHeight="1">
      <c r="B115" s="116"/>
      <c r="C115" s="223" t="s">
        <v>299</v>
      </c>
      <c r="D115" s="223" t="s">
        <v>141</v>
      </c>
      <c r="E115" s="224" t="s">
        <v>821</v>
      </c>
      <c r="F115" s="225" t="s">
        <v>822</v>
      </c>
      <c r="G115" s="226" t="s">
        <v>318</v>
      </c>
      <c r="H115" s="227">
        <v>2</v>
      </c>
      <c r="I115" s="99"/>
      <c r="J115" s="228">
        <f t="shared" si="10"/>
        <v>0</v>
      </c>
      <c r="K115" s="225" t="s">
        <v>3</v>
      </c>
      <c r="L115" s="116"/>
      <c r="M115" s="229" t="s">
        <v>3</v>
      </c>
      <c r="N115" s="230" t="s">
        <v>39</v>
      </c>
      <c r="O115" s="231">
        <v>0</v>
      </c>
      <c r="P115" s="231">
        <f t="shared" si="11"/>
        <v>0</v>
      </c>
      <c r="Q115" s="231">
        <v>0</v>
      </c>
      <c r="R115" s="231">
        <f t="shared" si="12"/>
        <v>0</v>
      </c>
      <c r="S115" s="231">
        <v>0</v>
      </c>
      <c r="T115" s="232">
        <f t="shared" si="13"/>
        <v>0</v>
      </c>
      <c r="AR115" s="233" t="s">
        <v>239</v>
      </c>
      <c r="AT115" s="233" t="s">
        <v>141</v>
      </c>
      <c r="AU115" s="233" t="s">
        <v>78</v>
      </c>
      <c r="AY115" s="104" t="s">
        <v>138</v>
      </c>
      <c r="BE115" s="234">
        <f t="shared" si="14"/>
        <v>0</v>
      </c>
      <c r="BF115" s="234">
        <f t="shared" si="15"/>
        <v>0</v>
      </c>
      <c r="BG115" s="234">
        <f t="shared" si="16"/>
        <v>0</v>
      </c>
      <c r="BH115" s="234">
        <f t="shared" si="17"/>
        <v>0</v>
      </c>
      <c r="BI115" s="234">
        <f t="shared" si="18"/>
        <v>0</v>
      </c>
      <c r="BJ115" s="104" t="s">
        <v>76</v>
      </c>
      <c r="BK115" s="234">
        <f t="shared" si="19"/>
        <v>0</v>
      </c>
      <c r="BL115" s="104" t="s">
        <v>239</v>
      </c>
      <c r="BM115" s="233" t="s">
        <v>434</v>
      </c>
    </row>
    <row r="116" spans="2:65" s="117" customFormat="1" ht="16.5" customHeight="1">
      <c r="B116" s="116"/>
      <c r="C116" s="223" t="s">
        <v>304</v>
      </c>
      <c r="D116" s="223" t="s">
        <v>141</v>
      </c>
      <c r="E116" s="224" t="s">
        <v>823</v>
      </c>
      <c r="F116" s="225" t="s">
        <v>824</v>
      </c>
      <c r="G116" s="226" t="s">
        <v>318</v>
      </c>
      <c r="H116" s="227">
        <v>56</v>
      </c>
      <c r="I116" s="99"/>
      <c r="J116" s="228">
        <f t="shared" si="10"/>
        <v>0</v>
      </c>
      <c r="K116" s="225" t="s">
        <v>3</v>
      </c>
      <c r="L116" s="116"/>
      <c r="M116" s="229" t="s">
        <v>3</v>
      </c>
      <c r="N116" s="230" t="s">
        <v>39</v>
      </c>
      <c r="O116" s="231">
        <v>0</v>
      </c>
      <c r="P116" s="231">
        <f t="shared" si="11"/>
        <v>0</v>
      </c>
      <c r="Q116" s="231">
        <v>0</v>
      </c>
      <c r="R116" s="231">
        <f t="shared" si="12"/>
        <v>0</v>
      </c>
      <c r="S116" s="231">
        <v>0</v>
      </c>
      <c r="T116" s="232">
        <f t="shared" si="13"/>
        <v>0</v>
      </c>
      <c r="AR116" s="233" t="s">
        <v>239</v>
      </c>
      <c r="AT116" s="233" t="s">
        <v>141</v>
      </c>
      <c r="AU116" s="233" t="s">
        <v>78</v>
      </c>
      <c r="AY116" s="104" t="s">
        <v>138</v>
      </c>
      <c r="BE116" s="234">
        <f t="shared" si="14"/>
        <v>0</v>
      </c>
      <c r="BF116" s="234">
        <f t="shared" si="15"/>
        <v>0</v>
      </c>
      <c r="BG116" s="234">
        <f t="shared" si="16"/>
        <v>0</v>
      </c>
      <c r="BH116" s="234">
        <f t="shared" si="17"/>
        <v>0</v>
      </c>
      <c r="BI116" s="234">
        <f t="shared" si="18"/>
        <v>0</v>
      </c>
      <c r="BJ116" s="104" t="s">
        <v>76</v>
      </c>
      <c r="BK116" s="234">
        <f t="shared" si="19"/>
        <v>0</v>
      </c>
      <c r="BL116" s="104" t="s">
        <v>239</v>
      </c>
      <c r="BM116" s="233" t="s">
        <v>444</v>
      </c>
    </row>
    <row r="117" spans="2:65" s="117" customFormat="1" ht="16.5" customHeight="1">
      <c r="B117" s="116"/>
      <c r="C117" s="223" t="s">
        <v>311</v>
      </c>
      <c r="D117" s="223" t="s">
        <v>141</v>
      </c>
      <c r="E117" s="224" t="s">
        <v>825</v>
      </c>
      <c r="F117" s="225" t="s">
        <v>826</v>
      </c>
      <c r="G117" s="226" t="s">
        <v>282</v>
      </c>
      <c r="H117" s="227">
        <v>70</v>
      </c>
      <c r="I117" s="99"/>
      <c r="J117" s="228">
        <f t="shared" si="10"/>
        <v>0</v>
      </c>
      <c r="K117" s="225" t="s">
        <v>3</v>
      </c>
      <c r="L117" s="116"/>
      <c r="M117" s="229" t="s">
        <v>3</v>
      </c>
      <c r="N117" s="230" t="s">
        <v>39</v>
      </c>
      <c r="O117" s="231">
        <v>0</v>
      </c>
      <c r="P117" s="231">
        <f t="shared" si="11"/>
        <v>0</v>
      </c>
      <c r="Q117" s="231">
        <v>0</v>
      </c>
      <c r="R117" s="231">
        <f t="shared" si="12"/>
        <v>0</v>
      </c>
      <c r="S117" s="231">
        <v>0</v>
      </c>
      <c r="T117" s="232">
        <f t="shared" si="13"/>
        <v>0</v>
      </c>
      <c r="AR117" s="233" t="s">
        <v>239</v>
      </c>
      <c r="AT117" s="233" t="s">
        <v>141</v>
      </c>
      <c r="AU117" s="233" t="s">
        <v>78</v>
      </c>
      <c r="AY117" s="104" t="s">
        <v>138</v>
      </c>
      <c r="BE117" s="234">
        <f t="shared" si="14"/>
        <v>0</v>
      </c>
      <c r="BF117" s="234">
        <f t="shared" si="15"/>
        <v>0</v>
      </c>
      <c r="BG117" s="234">
        <f t="shared" si="16"/>
        <v>0</v>
      </c>
      <c r="BH117" s="234">
        <f t="shared" si="17"/>
        <v>0</v>
      </c>
      <c r="BI117" s="234">
        <f t="shared" si="18"/>
        <v>0</v>
      </c>
      <c r="BJ117" s="104" t="s">
        <v>76</v>
      </c>
      <c r="BK117" s="234">
        <f t="shared" si="19"/>
        <v>0</v>
      </c>
      <c r="BL117" s="104" t="s">
        <v>239</v>
      </c>
      <c r="BM117" s="233" t="s">
        <v>456</v>
      </c>
    </row>
    <row r="118" spans="2:65" s="117" customFormat="1" ht="16.5" customHeight="1">
      <c r="B118" s="116"/>
      <c r="C118" s="223" t="s">
        <v>315</v>
      </c>
      <c r="D118" s="223" t="s">
        <v>141</v>
      </c>
      <c r="E118" s="224" t="s">
        <v>827</v>
      </c>
      <c r="F118" s="225" t="s">
        <v>828</v>
      </c>
      <c r="G118" s="226" t="s">
        <v>318</v>
      </c>
      <c r="H118" s="227">
        <v>104</v>
      </c>
      <c r="I118" s="99"/>
      <c r="J118" s="228">
        <f t="shared" si="10"/>
        <v>0</v>
      </c>
      <c r="K118" s="225" t="s">
        <v>3</v>
      </c>
      <c r="L118" s="116"/>
      <c r="M118" s="229" t="s">
        <v>3</v>
      </c>
      <c r="N118" s="230" t="s">
        <v>39</v>
      </c>
      <c r="O118" s="231">
        <v>0</v>
      </c>
      <c r="P118" s="231">
        <f t="shared" si="11"/>
        <v>0</v>
      </c>
      <c r="Q118" s="231">
        <v>0</v>
      </c>
      <c r="R118" s="231">
        <f t="shared" si="12"/>
        <v>0</v>
      </c>
      <c r="S118" s="231">
        <v>0</v>
      </c>
      <c r="T118" s="232">
        <f t="shared" si="13"/>
        <v>0</v>
      </c>
      <c r="AR118" s="233" t="s">
        <v>239</v>
      </c>
      <c r="AT118" s="233" t="s">
        <v>141</v>
      </c>
      <c r="AU118" s="233" t="s">
        <v>78</v>
      </c>
      <c r="AY118" s="104" t="s">
        <v>138</v>
      </c>
      <c r="BE118" s="234">
        <f t="shared" si="14"/>
        <v>0</v>
      </c>
      <c r="BF118" s="234">
        <f t="shared" si="15"/>
        <v>0</v>
      </c>
      <c r="BG118" s="234">
        <f t="shared" si="16"/>
        <v>0</v>
      </c>
      <c r="BH118" s="234">
        <f t="shared" si="17"/>
        <v>0</v>
      </c>
      <c r="BI118" s="234">
        <f t="shared" si="18"/>
        <v>0</v>
      </c>
      <c r="BJ118" s="104" t="s">
        <v>76</v>
      </c>
      <c r="BK118" s="234">
        <f t="shared" si="19"/>
        <v>0</v>
      </c>
      <c r="BL118" s="104" t="s">
        <v>239</v>
      </c>
      <c r="BM118" s="233" t="s">
        <v>767</v>
      </c>
    </row>
    <row r="119" spans="2:65" s="117" customFormat="1" ht="16.5" customHeight="1">
      <c r="B119" s="116"/>
      <c r="C119" s="223" t="s">
        <v>321</v>
      </c>
      <c r="D119" s="223" t="s">
        <v>141</v>
      </c>
      <c r="E119" s="224" t="s">
        <v>829</v>
      </c>
      <c r="F119" s="225" t="s">
        <v>830</v>
      </c>
      <c r="G119" s="226" t="s">
        <v>318</v>
      </c>
      <c r="H119" s="227">
        <v>25000</v>
      </c>
      <c r="I119" s="99"/>
      <c r="J119" s="228">
        <f t="shared" si="10"/>
        <v>0</v>
      </c>
      <c r="K119" s="225" t="s">
        <v>3</v>
      </c>
      <c r="L119" s="116"/>
      <c r="M119" s="229" t="s">
        <v>3</v>
      </c>
      <c r="N119" s="230" t="s">
        <v>39</v>
      </c>
      <c r="O119" s="231">
        <v>0</v>
      </c>
      <c r="P119" s="231">
        <f t="shared" si="11"/>
        <v>0</v>
      </c>
      <c r="Q119" s="231">
        <v>0</v>
      </c>
      <c r="R119" s="231">
        <f t="shared" si="12"/>
        <v>0</v>
      </c>
      <c r="S119" s="231">
        <v>0</v>
      </c>
      <c r="T119" s="232">
        <f t="shared" si="13"/>
        <v>0</v>
      </c>
      <c r="AR119" s="233" t="s">
        <v>239</v>
      </c>
      <c r="AT119" s="233" t="s">
        <v>141</v>
      </c>
      <c r="AU119" s="233" t="s">
        <v>78</v>
      </c>
      <c r="AY119" s="104" t="s">
        <v>138</v>
      </c>
      <c r="BE119" s="234">
        <f t="shared" si="14"/>
        <v>0</v>
      </c>
      <c r="BF119" s="234">
        <f t="shared" si="15"/>
        <v>0</v>
      </c>
      <c r="BG119" s="234">
        <f t="shared" si="16"/>
        <v>0</v>
      </c>
      <c r="BH119" s="234">
        <f t="shared" si="17"/>
        <v>0</v>
      </c>
      <c r="BI119" s="234">
        <f t="shared" si="18"/>
        <v>0</v>
      </c>
      <c r="BJ119" s="104" t="s">
        <v>76</v>
      </c>
      <c r="BK119" s="234">
        <f t="shared" si="19"/>
        <v>0</v>
      </c>
      <c r="BL119" s="104" t="s">
        <v>239</v>
      </c>
      <c r="BM119" s="233" t="s">
        <v>831</v>
      </c>
    </row>
    <row r="120" spans="2:65" s="117" customFormat="1" ht="16.5" customHeight="1">
      <c r="B120" s="116"/>
      <c r="C120" s="223" t="s">
        <v>328</v>
      </c>
      <c r="D120" s="223" t="s">
        <v>141</v>
      </c>
      <c r="E120" s="224" t="s">
        <v>832</v>
      </c>
      <c r="F120" s="225" t="s">
        <v>833</v>
      </c>
      <c r="G120" s="226" t="s">
        <v>318</v>
      </c>
      <c r="H120" s="227">
        <v>15000</v>
      </c>
      <c r="I120" s="99"/>
      <c r="J120" s="228">
        <f t="shared" si="10"/>
        <v>0</v>
      </c>
      <c r="K120" s="225" t="s">
        <v>3</v>
      </c>
      <c r="L120" s="116"/>
      <c r="M120" s="229" t="s">
        <v>3</v>
      </c>
      <c r="N120" s="230" t="s">
        <v>39</v>
      </c>
      <c r="O120" s="231">
        <v>0</v>
      </c>
      <c r="P120" s="231">
        <f t="shared" si="11"/>
        <v>0</v>
      </c>
      <c r="Q120" s="231">
        <v>0</v>
      </c>
      <c r="R120" s="231">
        <f t="shared" si="12"/>
        <v>0</v>
      </c>
      <c r="S120" s="231">
        <v>0</v>
      </c>
      <c r="T120" s="232">
        <f t="shared" si="13"/>
        <v>0</v>
      </c>
      <c r="AR120" s="233" t="s">
        <v>239</v>
      </c>
      <c r="AT120" s="233" t="s">
        <v>141</v>
      </c>
      <c r="AU120" s="233" t="s">
        <v>78</v>
      </c>
      <c r="AY120" s="104" t="s">
        <v>138</v>
      </c>
      <c r="BE120" s="234">
        <f t="shared" si="14"/>
        <v>0</v>
      </c>
      <c r="BF120" s="234">
        <f t="shared" si="15"/>
        <v>0</v>
      </c>
      <c r="BG120" s="234">
        <f t="shared" si="16"/>
        <v>0</v>
      </c>
      <c r="BH120" s="234">
        <f t="shared" si="17"/>
        <v>0</v>
      </c>
      <c r="BI120" s="234">
        <f t="shared" si="18"/>
        <v>0</v>
      </c>
      <c r="BJ120" s="104" t="s">
        <v>76</v>
      </c>
      <c r="BK120" s="234">
        <f t="shared" si="19"/>
        <v>0</v>
      </c>
      <c r="BL120" s="104" t="s">
        <v>239</v>
      </c>
      <c r="BM120" s="233" t="s">
        <v>834</v>
      </c>
    </row>
    <row r="121" spans="2:65" s="117" customFormat="1" ht="16.5" customHeight="1">
      <c r="B121" s="116"/>
      <c r="C121" s="223" t="s">
        <v>249</v>
      </c>
      <c r="D121" s="223" t="s">
        <v>141</v>
      </c>
      <c r="E121" s="224" t="s">
        <v>835</v>
      </c>
      <c r="F121" s="225" t="s">
        <v>836</v>
      </c>
      <c r="G121" s="226" t="s">
        <v>482</v>
      </c>
      <c r="H121" s="227">
        <v>1</v>
      </c>
      <c r="I121" s="99"/>
      <c r="J121" s="228">
        <f t="shared" si="10"/>
        <v>0</v>
      </c>
      <c r="K121" s="225" t="s">
        <v>3</v>
      </c>
      <c r="L121" s="116"/>
      <c r="M121" s="274" t="s">
        <v>3</v>
      </c>
      <c r="N121" s="275" t="s">
        <v>39</v>
      </c>
      <c r="O121" s="276">
        <v>0</v>
      </c>
      <c r="P121" s="276">
        <f t="shared" si="11"/>
        <v>0</v>
      </c>
      <c r="Q121" s="276">
        <v>0</v>
      </c>
      <c r="R121" s="276">
        <f t="shared" si="12"/>
        <v>0</v>
      </c>
      <c r="S121" s="276">
        <v>0</v>
      </c>
      <c r="T121" s="277">
        <f t="shared" si="13"/>
        <v>0</v>
      </c>
      <c r="AR121" s="233" t="s">
        <v>239</v>
      </c>
      <c r="AT121" s="233" t="s">
        <v>141</v>
      </c>
      <c r="AU121" s="233" t="s">
        <v>78</v>
      </c>
      <c r="AY121" s="104" t="s">
        <v>138</v>
      </c>
      <c r="BE121" s="234">
        <f t="shared" si="14"/>
        <v>0</v>
      </c>
      <c r="BF121" s="234">
        <f t="shared" si="15"/>
        <v>0</v>
      </c>
      <c r="BG121" s="234">
        <f t="shared" si="16"/>
        <v>0</v>
      </c>
      <c r="BH121" s="234">
        <f t="shared" si="17"/>
        <v>0</v>
      </c>
      <c r="BI121" s="234">
        <f t="shared" si="18"/>
        <v>0</v>
      </c>
      <c r="BJ121" s="104" t="s">
        <v>76</v>
      </c>
      <c r="BK121" s="234">
        <f t="shared" si="19"/>
        <v>0</v>
      </c>
      <c r="BL121" s="104" t="s">
        <v>239</v>
      </c>
      <c r="BM121" s="233" t="s">
        <v>837</v>
      </c>
    </row>
    <row r="122" spans="2:65" s="117" customFormat="1" ht="6.9" customHeight="1">
      <c r="B122" s="126"/>
      <c r="C122" s="127"/>
      <c r="D122" s="127"/>
      <c r="E122" s="127"/>
      <c r="F122" s="127"/>
      <c r="G122" s="127"/>
      <c r="H122" s="127"/>
      <c r="I122" s="127"/>
      <c r="J122" s="127"/>
      <c r="K122" s="127"/>
      <c r="L122" s="116"/>
    </row>
  </sheetData>
  <sheetProtection password="CA50" sheet="1" objects="1" scenarios="1"/>
  <autoFilter ref="C82:K121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32"/>
  <sheetViews>
    <sheetView showGridLines="0" workbookViewId="0">
      <selection activeCell="V87" sqref="V87"/>
    </sheetView>
  </sheetViews>
  <sheetFormatPr defaultRowHeight="10.199999999999999"/>
  <cols>
    <col min="1" max="1" width="8.28515625" style="103" customWidth="1"/>
    <col min="2" max="2" width="1.140625" style="103" customWidth="1"/>
    <col min="3" max="3" width="4.140625" style="103" customWidth="1"/>
    <col min="4" max="4" width="4.28515625" style="103" customWidth="1"/>
    <col min="5" max="5" width="17.140625" style="103" customWidth="1"/>
    <col min="6" max="6" width="100.85546875" style="103" customWidth="1"/>
    <col min="7" max="7" width="7.42578125" style="103" customWidth="1"/>
    <col min="8" max="8" width="14" style="103" customWidth="1"/>
    <col min="9" max="9" width="15.85546875" style="103" customWidth="1"/>
    <col min="10" max="11" width="22.28515625" style="103" customWidth="1"/>
    <col min="12" max="12" width="9.28515625" style="103" customWidth="1"/>
    <col min="13" max="13" width="10.85546875" style="103" hidden="1" customWidth="1"/>
    <col min="14" max="14" width="9.28515625" style="103" hidden="1"/>
    <col min="15" max="20" width="14.140625" style="103" hidden="1" customWidth="1"/>
    <col min="21" max="21" width="16.28515625" style="103" hidden="1" customWidth="1"/>
    <col min="22" max="22" width="12.28515625" style="103" customWidth="1"/>
    <col min="23" max="23" width="16.28515625" style="103" customWidth="1"/>
    <col min="24" max="24" width="12.28515625" style="103" customWidth="1"/>
    <col min="25" max="25" width="15" style="103" customWidth="1"/>
    <col min="26" max="26" width="11" style="103" customWidth="1"/>
    <col min="27" max="27" width="15" style="103" customWidth="1"/>
    <col min="28" max="28" width="16.28515625" style="103" customWidth="1"/>
    <col min="29" max="29" width="11" style="103" customWidth="1"/>
    <col min="30" max="30" width="15" style="103" customWidth="1"/>
    <col min="31" max="31" width="16.28515625" style="103" customWidth="1"/>
    <col min="32" max="43" width="9.140625" style="103"/>
    <col min="44" max="65" width="9.28515625" style="103" hidden="1"/>
    <col min="66" max="16384" width="9.140625" style="103"/>
  </cols>
  <sheetData>
    <row r="2" spans="2:46" ht="36.9" customHeight="1">
      <c r="L2" s="310" t="s">
        <v>6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04" t="s">
        <v>99</v>
      </c>
    </row>
    <row r="3" spans="2:46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78</v>
      </c>
    </row>
    <row r="4" spans="2:46" ht="24.9" customHeight="1">
      <c r="B4" s="107"/>
      <c r="D4" s="108" t="s">
        <v>104</v>
      </c>
      <c r="L4" s="107"/>
      <c r="M4" s="172" t="s">
        <v>11</v>
      </c>
      <c r="AT4" s="104" t="s">
        <v>4</v>
      </c>
    </row>
    <row r="5" spans="2:46" ht="6.9" customHeight="1">
      <c r="B5" s="107"/>
      <c r="L5" s="107"/>
    </row>
    <row r="6" spans="2:46" ht="12" customHeight="1">
      <c r="B6" s="107"/>
      <c r="D6" s="113" t="s">
        <v>15</v>
      </c>
      <c r="L6" s="107"/>
    </row>
    <row r="7" spans="2:46" ht="16.5" customHeight="1">
      <c r="B7" s="107"/>
      <c r="E7" s="318" t="str">
        <f>'Rekapitulace stavby'!K6</f>
        <v>VŠE 3.np, Centrum pro konzultace</v>
      </c>
      <c r="F7" s="319"/>
      <c r="G7" s="319"/>
      <c r="H7" s="319"/>
      <c r="L7" s="107"/>
    </row>
    <row r="8" spans="2:46" s="117" customFormat="1" ht="12" customHeight="1">
      <c r="B8" s="116"/>
      <c r="D8" s="113" t="s">
        <v>105</v>
      </c>
      <c r="L8" s="116"/>
    </row>
    <row r="9" spans="2:46" s="117" customFormat="1" ht="16.5" customHeight="1">
      <c r="B9" s="116"/>
      <c r="E9" s="278" t="s">
        <v>838</v>
      </c>
      <c r="F9" s="317"/>
      <c r="G9" s="317"/>
      <c r="H9" s="317"/>
      <c r="L9" s="116"/>
    </row>
    <row r="10" spans="2:46" s="117" customFormat="1">
      <c r="B10" s="116"/>
      <c r="L10" s="116"/>
    </row>
    <row r="11" spans="2:46" s="117" customFormat="1" ht="12" customHeight="1">
      <c r="B11" s="116"/>
      <c r="D11" s="113" t="s">
        <v>17</v>
      </c>
      <c r="F11" s="114" t="s">
        <v>3</v>
      </c>
      <c r="I11" s="113" t="s">
        <v>18</v>
      </c>
      <c r="J11" s="114" t="s">
        <v>3</v>
      </c>
      <c r="L11" s="116"/>
    </row>
    <row r="12" spans="2:46" s="117" customFormat="1" ht="12" customHeight="1">
      <c r="B12" s="116"/>
      <c r="D12" s="113" t="s">
        <v>19</v>
      </c>
      <c r="F12" s="114" t="s">
        <v>20</v>
      </c>
      <c r="I12" s="113" t="s">
        <v>21</v>
      </c>
      <c r="J12" s="266" t="str">
        <f>'Rekapitulace stavby'!AN8</f>
        <v>27. 12. 2024</v>
      </c>
      <c r="L12" s="116"/>
    </row>
    <row r="13" spans="2:46" s="117" customFormat="1" ht="10.8" customHeight="1">
      <c r="B13" s="116"/>
      <c r="L13" s="116"/>
    </row>
    <row r="14" spans="2:46" s="117" customFormat="1" ht="12" customHeight="1">
      <c r="B14" s="116"/>
      <c r="D14" s="113" t="s">
        <v>23</v>
      </c>
      <c r="I14" s="113" t="s">
        <v>24</v>
      </c>
      <c r="J14" s="114" t="str">
        <f>IF('Rekapitulace stavby'!AN10="","",'Rekapitulace stavby'!AN10)</f>
        <v/>
      </c>
      <c r="L14" s="116"/>
    </row>
    <row r="15" spans="2:46" s="117" customFormat="1" ht="18" customHeight="1">
      <c r="B15" s="116"/>
      <c r="E15" s="114" t="str">
        <f>IF('Rekapitulace stavby'!E11="","",'Rekapitulace stavby'!E11)</f>
        <v xml:space="preserve"> </v>
      </c>
      <c r="I15" s="113" t="s">
        <v>26</v>
      </c>
      <c r="J15" s="114" t="str">
        <f>IF('Rekapitulace stavby'!AN11="","",'Rekapitulace stavby'!AN11)</f>
        <v/>
      </c>
      <c r="L15" s="116"/>
    </row>
    <row r="16" spans="2:46" s="117" customFormat="1" ht="6.9" customHeight="1">
      <c r="B16" s="116"/>
      <c r="L16" s="116"/>
    </row>
    <row r="17" spans="2:12" s="117" customFormat="1" ht="12" customHeight="1">
      <c r="B17" s="116"/>
      <c r="D17" s="113" t="s">
        <v>1280</v>
      </c>
      <c r="I17" s="113" t="s">
        <v>24</v>
      </c>
      <c r="J17" s="171" t="str">
        <f>'Rekapitulace stavby'!AN13</f>
        <v>Vyplň údaj</v>
      </c>
      <c r="L17" s="116"/>
    </row>
    <row r="18" spans="2:12" s="117" customFormat="1" ht="18" customHeight="1">
      <c r="B18" s="116"/>
      <c r="E18" s="306" t="str">
        <f>'Rekapitulace stavby'!E14</f>
        <v xml:space="preserve"> Vyplň údaj</v>
      </c>
      <c r="F18" s="306"/>
      <c r="G18" s="306"/>
      <c r="H18" s="306"/>
      <c r="I18" s="113" t="s">
        <v>26</v>
      </c>
      <c r="J18" s="171" t="str">
        <f>'Rekapitulace stavby'!AN14</f>
        <v>Vyplň údaj</v>
      </c>
      <c r="L18" s="116"/>
    </row>
    <row r="19" spans="2:12" s="117" customFormat="1" ht="6.9" customHeight="1">
      <c r="B19" s="116"/>
      <c r="L19" s="116"/>
    </row>
    <row r="20" spans="2:12" s="117" customFormat="1" ht="12" customHeight="1">
      <c r="B20" s="116"/>
      <c r="D20" s="113" t="s">
        <v>28</v>
      </c>
      <c r="I20" s="113" t="s">
        <v>24</v>
      </c>
      <c r="J20" s="114" t="str">
        <f>IF('Rekapitulace stavby'!AN16="","",'Rekapitulace stavby'!AN16)</f>
        <v/>
      </c>
      <c r="L20" s="116"/>
    </row>
    <row r="21" spans="2:12" s="117" customFormat="1" ht="18" customHeight="1">
      <c r="B21" s="116"/>
      <c r="E21" s="114" t="str">
        <f>IF('Rekapitulace stavby'!E17="","",'Rekapitulace stavby'!E17)</f>
        <v xml:space="preserve"> </v>
      </c>
      <c r="I21" s="113" t="s">
        <v>26</v>
      </c>
      <c r="J21" s="114" t="str">
        <f>IF('Rekapitulace stavby'!AN17="","",'Rekapitulace stavby'!AN17)</f>
        <v/>
      </c>
      <c r="L21" s="116"/>
    </row>
    <row r="22" spans="2:12" s="117" customFormat="1" ht="6.9" customHeight="1">
      <c r="B22" s="116"/>
      <c r="L22" s="116"/>
    </row>
    <row r="23" spans="2:12" s="117" customFormat="1" ht="12" customHeight="1">
      <c r="B23" s="116"/>
      <c r="D23" s="113" t="s">
        <v>30</v>
      </c>
      <c r="I23" s="113" t="s">
        <v>24</v>
      </c>
      <c r="J23" s="114" t="s">
        <v>3</v>
      </c>
      <c r="L23" s="116"/>
    </row>
    <row r="24" spans="2:12" s="117" customFormat="1" ht="18" customHeight="1">
      <c r="B24" s="116"/>
      <c r="E24" s="114" t="s">
        <v>31</v>
      </c>
      <c r="I24" s="113" t="s">
        <v>26</v>
      </c>
      <c r="J24" s="114" t="s">
        <v>3</v>
      </c>
      <c r="L24" s="116"/>
    </row>
    <row r="25" spans="2:12" s="117" customFormat="1" ht="6.9" customHeight="1">
      <c r="B25" s="116"/>
      <c r="L25" s="116"/>
    </row>
    <row r="26" spans="2:12" s="117" customFormat="1" ht="12" customHeight="1">
      <c r="B26" s="116"/>
      <c r="D26" s="113" t="s">
        <v>32</v>
      </c>
      <c r="L26" s="116"/>
    </row>
    <row r="27" spans="2:12" s="174" customFormat="1" ht="55.8" customHeight="1">
      <c r="B27" s="173"/>
      <c r="E27" s="316" t="s">
        <v>33</v>
      </c>
      <c r="F27" s="316"/>
      <c r="G27" s="316"/>
      <c r="H27" s="316"/>
      <c r="L27" s="173"/>
    </row>
    <row r="28" spans="2:12" s="117" customFormat="1" ht="6.9" customHeight="1">
      <c r="B28" s="116"/>
      <c r="L28" s="116"/>
    </row>
    <row r="29" spans="2:12" s="117" customFormat="1" ht="6.9" customHeight="1">
      <c r="B29" s="116"/>
      <c r="D29" s="136"/>
      <c r="E29" s="136"/>
      <c r="F29" s="136"/>
      <c r="G29" s="136"/>
      <c r="H29" s="136"/>
      <c r="I29" s="136"/>
      <c r="J29" s="136"/>
      <c r="K29" s="136"/>
      <c r="L29" s="116"/>
    </row>
    <row r="30" spans="2:12" s="117" customFormat="1" ht="25.35" customHeight="1">
      <c r="B30" s="116"/>
      <c r="D30" s="175" t="s">
        <v>34</v>
      </c>
      <c r="J30" s="176">
        <f>ROUND(J86, 2)</f>
        <v>0</v>
      </c>
      <c r="L30" s="116"/>
    </row>
    <row r="31" spans="2:12" s="117" customFormat="1" ht="6.9" customHeight="1">
      <c r="B31" s="116"/>
      <c r="D31" s="136"/>
      <c r="E31" s="136"/>
      <c r="F31" s="136"/>
      <c r="G31" s="136"/>
      <c r="H31" s="136"/>
      <c r="I31" s="136"/>
      <c r="J31" s="136"/>
      <c r="K31" s="136"/>
      <c r="L31" s="116"/>
    </row>
    <row r="32" spans="2:12" s="117" customFormat="1" ht="14.4" customHeight="1">
      <c r="B32" s="116"/>
      <c r="F32" s="177" t="s">
        <v>36</v>
      </c>
      <c r="I32" s="177" t="s">
        <v>35</v>
      </c>
      <c r="J32" s="177" t="s">
        <v>37</v>
      </c>
      <c r="L32" s="116"/>
    </row>
    <row r="33" spans="2:12" s="117" customFormat="1" ht="14.4" customHeight="1">
      <c r="B33" s="116"/>
      <c r="D33" s="178" t="s">
        <v>38</v>
      </c>
      <c r="E33" s="113" t="s">
        <v>39</v>
      </c>
      <c r="F33" s="179">
        <f>ROUND((SUM(BE86:BE131)),  2)</f>
        <v>0</v>
      </c>
      <c r="I33" s="180">
        <v>0.21</v>
      </c>
      <c r="J33" s="179">
        <f>ROUND(((SUM(BE86:BE131))*I33),  2)</f>
        <v>0</v>
      </c>
      <c r="L33" s="116"/>
    </row>
    <row r="34" spans="2:12" s="117" customFormat="1" ht="14.4" customHeight="1">
      <c r="B34" s="116"/>
      <c r="E34" s="113" t="s">
        <v>40</v>
      </c>
      <c r="F34" s="179">
        <f>ROUND((SUM(BF86:BF131)),  2)</f>
        <v>0</v>
      </c>
      <c r="I34" s="180">
        <v>0.12</v>
      </c>
      <c r="J34" s="179">
        <f>ROUND(((SUM(BF86:BF131))*I34),  2)</f>
        <v>0</v>
      </c>
      <c r="L34" s="116"/>
    </row>
    <row r="35" spans="2:12" s="117" customFormat="1" ht="14.4" hidden="1" customHeight="1">
      <c r="B35" s="116"/>
      <c r="E35" s="113" t="s">
        <v>41</v>
      </c>
      <c r="F35" s="179">
        <f>ROUND((SUM(BG86:BG131)),  2)</f>
        <v>0</v>
      </c>
      <c r="I35" s="180">
        <v>0.21</v>
      </c>
      <c r="J35" s="179">
        <f>0</f>
        <v>0</v>
      </c>
      <c r="L35" s="116"/>
    </row>
    <row r="36" spans="2:12" s="117" customFormat="1" ht="14.4" hidden="1" customHeight="1">
      <c r="B36" s="116"/>
      <c r="E36" s="113" t="s">
        <v>42</v>
      </c>
      <c r="F36" s="179">
        <f>ROUND((SUM(BH86:BH131)),  2)</f>
        <v>0</v>
      </c>
      <c r="I36" s="180">
        <v>0.12</v>
      </c>
      <c r="J36" s="179">
        <f>0</f>
        <v>0</v>
      </c>
      <c r="L36" s="116"/>
    </row>
    <row r="37" spans="2:12" s="117" customFormat="1" ht="14.4" hidden="1" customHeight="1">
      <c r="B37" s="116"/>
      <c r="E37" s="113" t="s">
        <v>43</v>
      </c>
      <c r="F37" s="179">
        <f>ROUND((SUM(BI86:BI131)),  2)</f>
        <v>0</v>
      </c>
      <c r="I37" s="180">
        <v>0</v>
      </c>
      <c r="J37" s="179">
        <f>0</f>
        <v>0</v>
      </c>
      <c r="L37" s="116"/>
    </row>
    <row r="38" spans="2:12" s="117" customFormat="1" ht="6.9" customHeight="1">
      <c r="B38" s="116"/>
      <c r="L38" s="116"/>
    </row>
    <row r="39" spans="2:12" s="117" customFormat="1" ht="25.35" customHeight="1">
      <c r="B39" s="116"/>
      <c r="C39" s="181"/>
      <c r="D39" s="182" t="s">
        <v>44</v>
      </c>
      <c r="E39" s="139"/>
      <c r="F39" s="139"/>
      <c r="G39" s="183" t="s">
        <v>45</v>
      </c>
      <c r="H39" s="184" t="s">
        <v>46</v>
      </c>
      <c r="I39" s="139"/>
      <c r="J39" s="185">
        <f>SUM(J30:J37)</f>
        <v>0</v>
      </c>
      <c r="K39" s="186"/>
      <c r="L39" s="116"/>
    </row>
    <row r="40" spans="2:12" s="117" customFormat="1" ht="14.4" customHeight="1"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16"/>
    </row>
    <row r="44" spans="2:12" s="117" customFormat="1" ht="6.9" customHeight="1"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16"/>
    </row>
    <row r="45" spans="2:12" s="117" customFormat="1" ht="24.9" customHeight="1">
      <c r="B45" s="116"/>
      <c r="C45" s="108" t="s">
        <v>107</v>
      </c>
      <c r="L45" s="116"/>
    </row>
    <row r="46" spans="2:12" s="117" customFormat="1" ht="6.9" customHeight="1">
      <c r="B46" s="116"/>
      <c r="L46" s="116"/>
    </row>
    <row r="47" spans="2:12" s="117" customFormat="1" ht="12" customHeight="1">
      <c r="B47" s="116"/>
      <c r="C47" s="113" t="s">
        <v>15</v>
      </c>
      <c r="L47" s="116"/>
    </row>
    <row r="48" spans="2:12" s="117" customFormat="1" ht="16.5" customHeight="1">
      <c r="B48" s="116"/>
      <c r="E48" s="318" t="str">
        <f>E7</f>
        <v>VŠE 3.np, Centrum pro konzultace</v>
      </c>
      <c r="F48" s="319"/>
      <c r="G48" s="319"/>
      <c r="H48" s="319"/>
      <c r="L48" s="116"/>
    </row>
    <row r="49" spans="2:47" s="117" customFormat="1" ht="12" customHeight="1">
      <c r="B49" s="116"/>
      <c r="C49" s="113" t="s">
        <v>105</v>
      </c>
      <c r="L49" s="116"/>
    </row>
    <row r="50" spans="2:47" s="117" customFormat="1" ht="16.5" customHeight="1">
      <c r="B50" s="116"/>
      <c r="E50" s="278" t="str">
        <f>E9</f>
        <v>08 - Silnoproud a hromosvod</v>
      </c>
      <c r="F50" s="317"/>
      <c r="G50" s="317"/>
      <c r="H50" s="317"/>
      <c r="L50" s="116"/>
    </row>
    <row r="51" spans="2:47" s="117" customFormat="1" ht="6.9" customHeight="1">
      <c r="B51" s="116"/>
      <c r="L51" s="116"/>
    </row>
    <row r="52" spans="2:47" s="117" customFormat="1" ht="12" customHeight="1">
      <c r="B52" s="116"/>
      <c r="C52" s="113" t="s">
        <v>19</v>
      </c>
      <c r="F52" s="114" t="str">
        <f>F12</f>
        <v>Praha</v>
      </c>
      <c r="I52" s="113" t="s">
        <v>21</v>
      </c>
      <c r="J52" s="187" t="str">
        <f>IF(J12="","",J12)</f>
        <v>27. 12. 2024</v>
      </c>
      <c r="L52" s="116"/>
    </row>
    <row r="53" spans="2:47" s="117" customFormat="1" ht="6.9" customHeight="1">
      <c r="B53" s="116"/>
      <c r="L53" s="116"/>
    </row>
    <row r="54" spans="2:47" s="117" customFormat="1" ht="15.15" customHeight="1">
      <c r="B54" s="116"/>
      <c r="C54" s="113" t="s">
        <v>23</v>
      </c>
      <c r="F54" s="114" t="str">
        <f>E15</f>
        <v xml:space="preserve"> </v>
      </c>
      <c r="I54" s="113" t="s">
        <v>28</v>
      </c>
      <c r="J54" s="188" t="str">
        <f>E21</f>
        <v xml:space="preserve"> </v>
      </c>
      <c r="L54" s="116"/>
    </row>
    <row r="55" spans="2:47" s="117" customFormat="1" ht="15.15" customHeight="1">
      <c r="B55" s="116"/>
      <c r="C55" s="113" t="s">
        <v>27</v>
      </c>
      <c r="F55" s="114" t="str">
        <f>IF(E18="","",E18)</f>
        <v xml:space="preserve"> Vyplň údaj</v>
      </c>
      <c r="I55" s="113" t="s">
        <v>30</v>
      </c>
      <c r="J55" s="188" t="str">
        <f>E24</f>
        <v>Ing. Milan Dušek</v>
      </c>
      <c r="L55" s="116"/>
    </row>
    <row r="56" spans="2:47" s="117" customFormat="1" ht="10.35" customHeight="1">
      <c r="B56" s="116"/>
      <c r="L56" s="116"/>
    </row>
    <row r="57" spans="2:47" s="117" customFormat="1" ht="29.25" customHeight="1">
      <c r="B57" s="116"/>
      <c r="C57" s="189" t="s">
        <v>108</v>
      </c>
      <c r="D57" s="181"/>
      <c r="E57" s="181"/>
      <c r="F57" s="181"/>
      <c r="G57" s="181"/>
      <c r="H57" s="181"/>
      <c r="I57" s="181"/>
      <c r="J57" s="190" t="s">
        <v>109</v>
      </c>
      <c r="K57" s="181"/>
      <c r="L57" s="116"/>
    </row>
    <row r="58" spans="2:47" s="117" customFormat="1" ht="10.35" customHeight="1">
      <c r="B58" s="116"/>
      <c r="L58" s="116"/>
    </row>
    <row r="59" spans="2:47" s="117" customFormat="1" ht="22.8" customHeight="1">
      <c r="B59" s="116"/>
      <c r="C59" s="191" t="s">
        <v>66</v>
      </c>
      <c r="J59" s="176">
        <f>J86</f>
        <v>0</v>
      </c>
      <c r="L59" s="116"/>
      <c r="AU59" s="104" t="s">
        <v>110</v>
      </c>
    </row>
    <row r="60" spans="2:47" s="193" customFormat="1" ht="24.9" customHeight="1">
      <c r="B60" s="192"/>
      <c r="D60" s="194" t="s">
        <v>116</v>
      </c>
      <c r="E60" s="195"/>
      <c r="F60" s="195"/>
      <c r="G60" s="195"/>
      <c r="H60" s="195"/>
      <c r="I60" s="195"/>
      <c r="J60" s="196">
        <f>J87</f>
        <v>0</v>
      </c>
      <c r="L60" s="192"/>
    </row>
    <row r="61" spans="2:47" s="198" customFormat="1" ht="19.95" customHeight="1">
      <c r="B61" s="197"/>
      <c r="D61" s="199" t="s">
        <v>839</v>
      </c>
      <c r="E61" s="200"/>
      <c r="F61" s="200"/>
      <c r="G61" s="200"/>
      <c r="H61" s="200"/>
      <c r="I61" s="200"/>
      <c r="J61" s="201">
        <f>J88</f>
        <v>0</v>
      </c>
      <c r="L61" s="197"/>
    </row>
    <row r="62" spans="2:47" s="198" customFormat="1" ht="19.95" customHeight="1">
      <c r="B62" s="197"/>
      <c r="D62" s="199" t="s">
        <v>840</v>
      </c>
      <c r="E62" s="200"/>
      <c r="F62" s="200"/>
      <c r="G62" s="200"/>
      <c r="H62" s="200"/>
      <c r="I62" s="200"/>
      <c r="J62" s="201">
        <f>J91</f>
        <v>0</v>
      </c>
      <c r="L62" s="197"/>
    </row>
    <row r="63" spans="2:47" s="198" customFormat="1" ht="19.95" customHeight="1">
      <c r="B63" s="197"/>
      <c r="D63" s="199" t="s">
        <v>841</v>
      </c>
      <c r="E63" s="200"/>
      <c r="F63" s="200"/>
      <c r="G63" s="200"/>
      <c r="H63" s="200"/>
      <c r="I63" s="200"/>
      <c r="J63" s="201">
        <f>J105</f>
        <v>0</v>
      </c>
      <c r="L63" s="197"/>
    </row>
    <row r="64" spans="2:47" s="198" customFormat="1" ht="19.95" customHeight="1">
      <c r="B64" s="197"/>
      <c r="D64" s="199" t="s">
        <v>842</v>
      </c>
      <c r="E64" s="200"/>
      <c r="F64" s="200"/>
      <c r="G64" s="200"/>
      <c r="H64" s="200"/>
      <c r="I64" s="200"/>
      <c r="J64" s="201">
        <f>J108</f>
        <v>0</v>
      </c>
      <c r="L64" s="197"/>
    </row>
    <row r="65" spans="2:12" s="198" customFormat="1" ht="19.95" customHeight="1">
      <c r="B65" s="197"/>
      <c r="D65" s="199" t="s">
        <v>843</v>
      </c>
      <c r="E65" s="200"/>
      <c r="F65" s="200"/>
      <c r="G65" s="200"/>
      <c r="H65" s="200"/>
      <c r="I65" s="200"/>
      <c r="J65" s="201">
        <f>J121</f>
        <v>0</v>
      </c>
      <c r="L65" s="197"/>
    </row>
    <row r="66" spans="2:12" s="198" customFormat="1" ht="19.95" customHeight="1">
      <c r="B66" s="197"/>
      <c r="D66" s="199" t="s">
        <v>691</v>
      </c>
      <c r="E66" s="200"/>
      <c r="F66" s="200"/>
      <c r="G66" s="200"/>
      <c r="H66" s="200"/>
      <c r="I66" s="200"/>
      <c r="J66" s="201">
        <f>J128</f>
        <v>0</v>
      </c>
      <c r="L66" s="197"/>
    </row>
    <row r="67" spans="2:12" s="117" customFormat="1" ht="21.75" customHeight="1">
      <c r="B67" s="116"/>
      <c r="L67" s="116"/>
    </row>
    <row r="68" spans="2:12" s="117" customFormat="1" ht="6.9" customHeight="1"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16"/>
    </row>
    <row r="72" spans="2:12" s="117" customFormat="1" ht="6.9" customHeight="1">
      <c r="B72" s="128"/>
      <c r="C72" s="129"/>
      <c r="D72" s="129"/>
      <c r="E72" s="129"/>
      <c r="F72" s="129"/>
      <c r="G72" s="129"/>
      <c r="H72" s="129"/>
      <c r="I72" s="129"/>
      <c r="J72" s="129"/>
      <c r="K72" s="129"/>
      <c r="L72" s="116"/>
    </row>
    <row r="73" spans="2:12" s="117" customFormat="1" ht="24.9" customHeight="1">
      <c r="B73" s="116"/>
      <c r="C73" s="108" t="s">
        <v>123</v>
      </c>
      <c r="L73" s="116"/>
    </row>
    <row r="74" spans="2:12" s="117" customFormat="1" ht="6.9" customHeight="1">
      <c r="B74" s="116"/>
      <c r="L74" s="116"/>
    </row>
    <row r="75" spans="2:12" s="117" customFormat="1" ht="12" customHeight="1">
      <c r="B75" s="116"/>
      <c r="C75" s="113" t="s">
        <v>15</v>
      </c>
      <c r="L75" s="116"/>
    </row>
    <row r="76" spans="2:12" s="117" customFormat="1" ht="16.5" customHeight="1">
      <c r="B76" s="116"/>
      <c r="E76" s="318" t="str">
        <f>E7</f>
        <v>VŠE 3.np, Centrum pro konzultace</v>
      </c>
      <c r="F76" s="319"/>
      <c r="G76" s="319"/>
      <c r="H76" s="319"/>
      <c r="L76" s="116"/>
    </row>
    <row r="77" spans="2:12" s="117" customFormat="1" ht="12" customHeight="1">
      <c r="B77" s="116"/>
      <c r="C77" s="113" t="s">
        <v>105</v>
      </c>
      <c r="L77" s="116"/>
    </row>
    <row r="78" spans="2:12" s="117" customFormat="1" ht="16.5" customHeight="1">
      <c r="B78" s="116"/>
      <c r="E78" s="278" t="str">
        <f>E9</f>
        <v>08 - Silnoproud a hromosvod</v>
      </c>
      <c r="F78" s="317"/>
      <c r="G78" s="317"/>
      <c r="H78" s="317"/>
      <c r="L78" s="116"/>
    </row>
    <row r="79" spans="2:12" s="117" customFormat="1" ht="6.9" customHeight="1">
      <c r="B79" s="116"/>
      <c r="L79" s="116"/>
    </row>
    <row r="80" spans="2:12" s="117" customFormat="1" ht="12" customHeight="1">
      <c r="B80" s="116"/>
      <c r="C80" s="113" t="s">
        <v>19</v>
      </c>
      <c r="F80" s="114" t="str">
        <f>F12</f>
        <v>Praha</v>
      </c>
      <c r="I80" s="113" t="s">
        <v>21</v>
      </c>
      <c r="J80" s="187" t="str">
        <f>IF(J12="","",J12)</f>
        <v>27. 12. 2024</v>
      </c>
      <c r="L80" s="116"/>
    </row>
    <row r="81" spans="2:65" s="117" customFormat="1" ht="6.9" customHeight="1">
      <c r="B81" s="116"/>
      <c r="L81" s="116"/>
    </row>
    <row r="82" spans="2:65" s="117" customFormat="1" ht="15.15" customHeight="1">
      <c r="B82" s="116"/>
      <c r="C82" s="113" t="s">
        <v>23</v>
      </c>
      <c r="F82" s="114" t="str">
        <f>E15</f>
        <v xml:space="preserve"> </v>
      </c>
      <c r="I82" s="113" t="s">
        <v>28</v>
      </c>
      <c r="J82" s="188" t="str">
        <f>E21</f>
        <v xml:space="preserve"> </v>
      </c>
      <c r="L82" s="116"/>
    </row>
    <row r="83" spans="2:65" s="117" customFormat="1" ht="15.15" customHeight="1">
      <c r="B83" s="116"/>
      <c r="C83" s="113" t="s">
        <v>27</v>
      </c>
      <c r="F83" s="114" t="str">
        <f>IF(E18="","",E18)</f>
        <v xml:space="preserve"> Vyplň údaj</v>
      </c>
      <c r="I83" s="113" t="s">
        <v>30</v>
      </c>
      <c r="J83" s="188" t="str">
        <f>E24</f>
        <v>Ing. Milan Dušek</v>
      </c>
      <c r="L83" s="116"/>
    </row>
    <row r="84" spans="2:65" s="117" customFormat="1" ht="10.35" customHeight="1">
      <c r="B84" s="116"/>
      <c r="L84" s="116"/>
    </row>
    <row r="85" spans="2:65" s="206" customFormat="1" ht="29.25" customHeight="1">
      <c r="B85" s="202"/>
      <c r="C85" s="203" t="s">
        <v>124</v>
      </c>
      <c r="D85" s="204" t="s">
        <v>53</v>
      </c>
      <c r="E85" s="204" t="s">
        <v>49</v>
      </c>
      <c r="F85" s="204" t="s">
        <v>50</v>
      </c>
      <c r="G85" s="204" t="s">
        <v>125</v>
      </c>
      <c r="H85" s="204" t="s">
        <v>126</v>
      </c>
      <c r="I85" s="204" t="s">
        <v>127</v>
      </c>
      <c r="J85" s="204" t="s">
        <v>109</v>
      </c>
      <c r="K85" s="205" t="s">
        <v>128</v>
      </c>
      <c r="L85" s="202"/>
      <c r="M85" s="141" t="s">
        <v>3</v>
      </c>
      <c r="N85" s="142" t="s">
        <v>38</v>
      </c>
      <c r="O85" s="142" t="s">
        <v>129</v>
      </c>
      <c r="P85" s="142" t="s">
        <v>130</v>
      </c>
      <c r="Q85" s="142" t="s">
        <v>131</v>
      </c>
      <c r="R85" s="142" t="s">
        <v>132</v>
      </c>
      <c r="S85" s="142" t="s">
        <v>133</v>
      </c>
      <c r="T85" s="143" t="s">
        <v>134</v>
      </c>
    </row>
    <row r="86" spans="2:65" s="117" customFormat="1" ht="22.8" customHeight="1">
      <c r="B86" s="116"/>
      <c r="C86" s="147" t="s">
        <v>135</v>
      </c>
      <c r="J86" s="207">
        <f>BK86</f>
        <v>0</v>
      </c>
      <c r="L86" s="116"/>
      <c r="M86" s="144"/>
      <c r="N86" s="136"/>
      <c r="O86" s="136"/>
      <c r="P86" s="208">
        <f>P87</f>
        <v>20.064</v>
      </c>
      <c r="Q86" s="136"/>
      <c r="R86" s="208">
        <f>R87</f>
        <v>0</v>
      </c>
      <c r="S86" s="136"/>
      <c r="T86" s="209">
        <f>T87</f>
        <v>0</v>
      </c>
      <c r="AT86" s="104" t="s">
        <v>67</v>
      </c>
      <c r="AU86" s="104" t="s">
        <v>110</v>
      </c>
      <c r="BK86" s="210">
        <f>BK87</f>
        <v>0</v>
      </c>
    </row>
    <row r="87" spans="2:65" s="212" customFormat="1" ht="25.95" customHeight="1">
      <c r="B87" s="211"/>
      <c r="D87" s="213" t="s">
        <v>67</v>
      </c>
      <c r="E87" s="214" t="s">
        <v>235</v>
      </c>
      <c r="F87" s="214" t="s">
        <v>236</v>
      </c>
      <c r="J87" s="215">
        <f>BK87</f>
        <v>0</v>
      </c>
      <c r="L87" s="211"/>
      <c r="M87" s="216"/>
      <c r="P87" s="217">
        <f>P88+P91+P105+P108+P121+P128</f>
        <v>20.064</v>
      </c>
      <c r="R87" s="217">
        <f>R88+R91+R105+R108+R121+R128</f>
        <v>0</v>
      </c>
      <c r="T87" s="218">
        <f>T88+T91+T105+T108+T121+T128</f>
        <v>0</v>
      </c>
      <c r="AR87" s="213" t="s">
        <v>78</v>
      </c>
      <c r="AT87" s="219" t="s">
        <v>67</v>
      </c>
      <c r="AU87" s="219" t="s">
        <v>68</v>
      </c>
      <c r="AY87" s="213" t="s">
        <v>138</v>
      </c>
      <c r="BK87" s="220">
        <f>BK88+BK91+BK105+BK108+BK121+BK128</f>
        <v>0</v>
      </c>
    </row>
    <row r="88" spans="2:65" s="212" customFormat="1" ht="22.8" customHeight="1">
      <c r="B88" s="211"/>
      <c r="D88" s="213" t="s">
        <v>67</v>
      </c>
      <c r="E88" s="221" t="s">
        <v>692</v>
      </c>
      <c r="F88" s="221" t="s">
        <v>844</v>
      </c>
      <c r="J88" s="222">
        <f>BK88</f>
        <v>0</v>
      </c>
      <c r="L88" s="211"/>
      <c r="M88" s="216"/>
      <c r="P88" s="217">
        <f>SUM(P89:P90)</f>
        <v>0</v>
      </c>
      <c r="R88" s="217">
        <f>SUM(R89:R90)</f>
        <v>0</v>
      </c>
      <c r="T88" s="218">
        <f>SUM(T89:T90)</f>
        <v>0</v>
      </c>
      <c r="AR88" s="213" t="s">
        <v>78</v>
      </c>
      <c r="AT88" s="219" t="s">
        <v>67</v>
      </c>
      <c r="AU88" s="219" t="s">
        <v>76</v>
      </c>
      <c r="AY88" s="213" t="s">
        <v>138</v>
      </c>
      <c r="BK88" s="220">
        <f>SUM(BK89:BK90)</f>
        <v>0</v>
      </c>
    </row>
    <row r="89" spans="2:65" s="117" customFormat="1" ht="16.5" customHeight="1">
      <c r="B89" s="116"/>
      <c r="C89" s="223" t="s">
        <v>76</v>
      </c>
      <c r="D89" s="223" t="s">
        <v>141</v>
      </c>
      <c r="E89" s="224" t="s">
        <v>845</v>
      </c>
      <c r="F89" s="225" t="s">
        <v>846</v>
      </c>
      <c r="G89" s="226" t="s">
        <v>482</v>
      </c>
      <c r="H89" s="227">
        <v>1</v>
      </c>
      <c r="I89" s="99"/>
      <c r="J89" s="228">
        <f>ROUND(I89*H89,2)</f>
        <v>0</v>
      </c>
      <c r="K89" s="225" t="s">
        <v>3</v>
      </c>
      <c r="L89" s="116"/>
      <c r="M89" s="229" t="s">
        <v>3</v>
      </c>
      <c r="N89" s="230" t="s">
        <v>39</v>
      </c>
      <c r="O89" s="231">
        <v>0</v>
      </c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AR89" s="233" t="s">
        <v>146</v>
      </c>
      <c r="AT89" s="233" t="s">
        <v>141</v>
      </c>
      <c r="AU89" s="233" t="s">
        <v>78</v>
      </c>
      <c r="AY89" s="104" t="s">
        <v>138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04" t="s">
        <v>76</v>
      </c>
      <c r="BK89" s="234">
        <f>ROUND(I89*H89,2)</f>
        <v>0</v>
      </c>
      <c r="BL89" s="104" t="s">
        <v>146</v>
      </c>
      <c r="BM89" s="233" t="s">
        <v>286</v>
      </c>
    </row>
    <row r="90" spans="2:65" s="117" customFormat="1" ht="16.5" customHeight="1">
      <c r="B90" s="116"/>
      <c r="C90" s="223" t="s">
        <v>78</v>
      </c>
      <c r="D90" s="223" t="s">
        <v>141</v>
      </c>
      <c r="E90" s="224" t="s">
        <v>847</v>
      </c>
      <c r="F90" s="225" t="s">
        <v>848</v>
      </c>
      <c r="G90" s="226" t="s">
        <v>685</v>
      </c>
      <c r="H90" s="227">
        <v>1</v>
      </c>
      <c r="I90" s="99"/>
      <c r="J90" s="228">
        <f>ROUND(I90*H90,2)</f>
        <v>0</v>
      </c>
      <c r="K90" s="225" t="s">
        <v>3</v>
      </c>
      <c r="L90" s="116"/>
      <c r="M90" s="229" t="s">
        <v>3</v>
      </c>
      <c r="N90" s="230" t="s">
        <v>39</v>
      </c>
      <c r="O90" s="231">
        <v>0</v>
      </c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AR90" s="233" t="s">
        <v>146</v>
      </c>
      <c r="AT90" s="233" t="s">
        <v>141</v>
      </c>
      <c r="AU90" s="233" t="s">
        <v>78</v>
      </c>
      <c r="AY90" s="104" t="s">
        <v>138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04" t="s">
        <v>76</v>
      </c>
      <c r="BK90" s="234">
        <f>ROUND(I90*H90,2)</f>
        <v>0</v>
      </c>
      <c r="BL90" s="104" t="s">
        <v>146</v>
      </c>
      <c r="BM90" s="233" t="s">
        <v>299</v>
      </c>
    </row>
    <row r="91" spans="2:65" s="212" customFormat="1" ht="22.8" customHeight="1">
      <c r="B91" s="211"/>
      <c r="D91" s="213" t="s">
        <v>67</v>
      </c>
      <c r="E91" s="221" t="s">
        <v>849</v>
      </c>
      <c r="F91" s="221" t="s">
        <v>850</v>
      </c>
      <c r="I91" s="270"/>
      <c r="J91" s="222">
        <f>BK91</f>
        <v>0</v>
      </c>
      <c r="L91" s="211"/>
      <c r="M91" s="216"/>
      <c r="P91" s="217">
        <f>SUM(P92:P104)</f>
        <v>0</v>
      </c>
      <c r="R91" s="217">
        <f>SUM(R92:R104)</f>
        <v>0</v>
      </c>
      <c r="T91" s="218">
        <f>SUM(T92:T104)</f>
        <v>0</v>
      </c>
      <c r="AR91" s="213" t="s">
        <v>78</v>
      </c>
      <c r="AT91" s="219" t="s">
        <v>67</v>
      </c>
      <c r="AU91" s="219" t="s">
        <v>76</v>
      </c>
      <c r="AY91" s="213" t="s">
        <v>138</v>
      </c>
      <c r="BK91" s="220">
        <f>SUM(BK92:BK104)</f>
        <v>0</v>
      </c>
    </row>
    <row r="92" spans="2:65" s="117" customFormat="1" ht="16.5" customHeight="1">
      <c r="B92" s="116"/>
      <c r="C92" s="223" t="s">
        <v>160</v>
      </c>
      <c r="D92" s="223" t="s">
        <v>141</v>
      </c>
      <c r="E92" s="224" t="s">
        <v>851</v>
      </c>
      <c r="F92" s="225" t="s">
        <v>1285</v>
      </c>
      <c r="G92" s="226" t="s">
        <v>282</v>
      </c>
      <c r="H92" s="227">
        <v>40</v>
      </c>
      <c r="I92" s="99"/>
      <c r="J92" s="228">
        <f t="shared" ref="J92:J104" si="0">ROUND(I92*H92,2)</f>
        <v>0</v>
      </c>
      <c r="K92" s="225" t="s">
        <v>3</v>
      </c>
      <c r="L92" s="116"/>
      <c r="M92" s="229" t="s">
        <v>3</v>
      </c>
      <c r="N92" s="230" t="s">
        <v>39</v>
      </c>
      <c r="O92" s="231">
        <v>0</v>
      </c>
      <c r="P92" s="231">
        <f t="shared" ref="P92:P104" si="1">O92*H92</f>
        <v>0</v>
      </c>
      <c r="Q92" s="231">
        <v>0</v>
      </c>
      <c r="R92" s="231">
        <f t="shared" ref="R92:R104" si="2">Q92*H92</f>
        <v>0</v>
      </c>
      <c r="S92" s="231">
        <v>0</v>
      </c>
      <c r="T92" s="232">
        <f t="shared" ref="T92:T104" si="3">S92*H92</f>
        <v>0</v>
      </c>
      <c r="AR92" s="233" t="s">
        <v>146</v>
      </c>
      <c r="AT92" s="233" t="s">
        <v>141</v>
      </c>
      <c r="AU92" s="233" t="s">
        <v>78</v>
      </c>
      <c r="AY92" s="104" t="s">
        <v>138</v>
      </c>
      <c r="BE92" s="234">
        <f t="shared" ref="BE92:BE104" si="4">IF(N92="základní",J92,0)</f>
        <v>0</v>
      </c>
      <c r="BF92" s="234">
        <f t="shared" ref="BF92:BF104" si="5">IF(N92="snížená",J92,0)</f>
        <v>0</v>
      </c>
      <c r="BG92" s="234">
        <f t="shared" ref="BG92:BG104" si="6">IF(N92="zákl. přenesená",J92,0)</f>
        <v>0</v>
      </c>
      <c r="BH92" s="234">
        <f t="shared" ref="BH92:BH104" si="7">IF(N92="sníž. přenesená",J92,0)</f>
        <v>0</v>
      </c>
      <c r="BI92" s="234">
        <f t="shared" ref="BI92:BI104" si="8">IF(N92="nulová",J92,0)</f>
        <v>0</v>
      </c>
      <c r="BJ92" s="104" t="s">
        <v>76</v>
      </c>
      <c r="BK92" s="234">
        <f t="shared" ref="BK92:BK104" si="9">ROUND(I92*H92,2)</f>
        <v>0</v>
      </c>
      <c r="BL92" s="104" t="s">
        <v>146</v>
      </c>
      <c r="BM92" s="233" t="s">
        <v>311</v>
      </c>
    </row>
    <row r="93" spans="2:65" s="117" customFormat="1" ht="16.5" customHeight="1">
      <c r="B93" s="116"/>
      <c r="C93" s="223" t="s">
        <v>146</v>
      </c>
      <c r="D93" s="223" t="s">
        <v>141</v>
      </c>
      <c r="E93" s="224" t="s">
        <v>852</v>
      </c>
      <c r="F93" s="225" t="s">
        <v>853</v>
      </c>
      <c r="G93" s="226" t="s">
        <v>282</v>
      </c>
      <c r="H93" s="227">
        <v>30</v>
      </c>
      <c r="I93" s="99"/>
      <c r="J93" s="228">
        <f t="shared" si="0"/>
        <v>0</v>
      </c>
      <c r="K93" s="225" t="s">
        <v>3</v>
      </c>
      <c r="L93" s="116"/>
      <c r="M93" s="229" t="s">
        <v>3</v>
      </c>
      <c r="N93" s="230" t="s">
        <v>39</v>
      </c>
      <c r="O93" s="231">
        <v>0</v>
      </c>
      <c r="P93" s="231">
        <f t="shared" si="1"/>
        <v>0</v>
      </c>
      <c r="Q93" s="231">
        <v>0</v>
      </c>
      <c r="R93" s="231">
        <f t="shared" si="2"/>
        <v>0</v>
      </c>
      <c r="S93" s="231">
        <v>0</v>
      </c>
      <c r="T93" s="232">
        <f t="shared" si="3"/>
        <v>0</v>
      </c>
      <c r="AR93" s="233" t="s">
        <v>146</v>
      </c>
      <c r="AT93" s="233" t="s">
        <v>141</v>
      </c>
      <c r="AU93" s="233" t="s">
        <v>78</v>
      </c>
      <c r="AY93" s="104" t="s">
        <v>138</v>
      </c>
      <c r="BE93" s="234">
        <f t="shared" si="4"/>
        <v>0</v>
      </c>
      <c r="BF93" s="234">
        <f t="shared" si="5"/>
        <v>0</v>
      </c>
      <c r="BG93" s="234">
        <f t="shared" si="6"/>
        <v>0</v>
      </c>
      <c r="BH93" s="234">
        <f t="shared" si="7"/>
        <v>0</v>
      </c>
      <c r="BI93" s="234">
        <f t="shared" si="8"/>
        <v>0</v>
      </c>
      <c r="BJ93" s="104" t="s">
        <v>76</v>
      </c>
      <c r="BK93" s="234">
        <f t="shared" si="9"/>
        <v>0</v>
      </c>
      <c r="BL93" s="104" t="s">
        <v>146</v>
      </c>
      <c r="BM93" s="233" t="s">
        <v>321</v>
      </c>
    </row>
    <row r="94" spans="2:65" s="117" customFormat="1" ht="16.5" customHeight="1">
      <c r="B94" s="116"/>
      <c r="C94" s="223" t="s">
        <v>173</v>
      </c>
      <c r="D94" s="223" t="s">
        <v>141</v>
      </c>
      <c r="E94" s="224" t="s">
        <v>854</v>
      </c>
      <c r="F94" s="225" t="s">
        <v>1286</v>
      </c>
      <c r="G94" s="226" t="s">
        <v>282</v>
      </c>
      <c r="H94" s="227">
        <v>800</v>
      </c>
      <c r="I94" s="99"/>
      <c r="J94" s="228">
        <f t="shared" si="0"/>
        <v>0</v>
      </c>
      <c r="K94" s="225" t="s">
        <v>3</v>
      </c>
      <c r="L94" s="116"/>
      <c r="M94" s="229" t="s">
        <v>3</v>
      </c>
      <c r="N94" s="230" t="s">
        <v>39</v>
      </c>
      <c r="O94" s="231">
        <v>0</v>
      </c>
      <c r="P94" s="231">
        <f t="shared" si="1"/>
        <v>0</v>
      </c>
      <c r="Q94" s="231">
        <v>0</v>
      </c>
      <c r="R94" s="231">
        <f t="shared" si="2"/>
        <v>0</v>
      </c>
      <c r="S94" s="231">
        <v>0</v>
      </c>
      <c r="T94" s="232">
        <f t="shared" si="3"/>
        <v>0</v>
      </c>
      <c r="AR94" s="233" t="s">
        <v>146</v>
      </c>
      <c r="AT94" s="233" t="s">
        <v>141</v>
      </c>
      <c r="AU94" s="233" t="s">
        <v>78</v>
      </c>
      <c r="AY94" s="104" t="s">
        <v>138</v>
      </c>
      <c r="BE94" s="234">
        <f t="shared" si="4"/>
        <v>0</v>
      </c>
      <c r="BF94" s="234">
        <f t="shared" si="5"/>
        <v>0</v>
      </c>
      <c r="BG94" s="234">
        <f t="shared" si="6"/>
        <v>0</v>
      </c>
      <c r="BH94" s="234">
        <f t="shared" si="7"/>
        <v>0</v>
      </c>
      <c r="BI94" s="234">
        <f t="shared" si="8"/>
        <v>0</v>
      </c>
      <c r="BJ94" s="104" t="s">
        <v>76</v>
      </c>
      <c r="BK94" s="234">
        <f t="shared" si="9"/>
        <v>0</v>
      </c>
      <c r="BL94" s="104" t="s">
        <v>146</v>
      </c>
      <c r="BM94" s="233" t="s">
        <v>249</v>
      </c>
    </row>
    <row r="95" spans="2:65" s="117" customFormat="1" ht="16.5" customHeight="1">
      <c r="B95" s="116"/>
      <c r="C95" s="223" t="s">
        <v>139</v>
      </c>
      <c r="D95" s="223" t="s">
        <v>141</v>
      </c>
      <c r="E95" s="224" t="s">
        <v>855</v>
      </c>
      <c r="F95" s="225" t="s">
        <v>1287</v>
      </c>
      <c r="G95" s="226" t="s">
        <v>282</v>
      </c>
      <c r="H95" s="227">
        <v>160</v>
      </c>
      <c r="I95" s="99"/>
      <c r="J95" s="228">
        <f t="shared" si="0"/>
        <v>0</v>
      </c>
      <c r="K95" s="225" t="s">
        <v>3</v>
      </c>
      <c r="L95" s="116"/>
      <c r="M95" s="229" t="s">
        <v>3</v>
      </c>
      <c r="N95" s="230" t="s">
        <v>39</v>
      </c>
      <c r="O95" s="231">
        <v>0</v>
      </c>
      <c r="P95" s="231">
        <f t="shared" si="1"/>
        <v>0</v>
      </c>
      <c r="Q95" s="231">
        <v>0</v>
      </c>
      <c r="R95" s="231">
        <f t="shared" si="2"/>
        <v>0</v>
      </c>
      <c r="S95" s="231">
        <v>0</v>
      </c>
      <c r="T95" s="232">
        <f t="shared" si="3"/>
        <v>0</v>
      </c>
      <c r="AR95" s="233" t="s">
        <v>146</v>
      </c>
      <c r="AT95" s="233" t="s">
        <v>141</v>
      </c>
      <c r="AU95" s="233" t="s">
        <v>78</v>
      </c>
      <c r="AY95" s="104" t="s">
        <v>138</v>
      </c>
      <c r="BE95" s="234">
        <f t="shared" si="4"/>
        <v>0</v>
      </c>
      <c r="BF95" s="234">
        <f t="shared" si="5"/>
        <v>0</v>
      </c>
      <c r="BG95" s="234">
        <f t="shared" si="6"/>
        <v>0</v>
      </c>
      <c r="BH95" s="234">
        <f t="shared" si="7"/>
        <v>0</v>
      </c>
      <c r="BI95" s="234">
        <f t="shared" si="8"/>
        <v>0</v>
      </c>
      <c r="BJ95" s="104" t="s">
        <v>76</v>
      </c>
      <c r="BK95" s="234">
        <f t="shared" si="9"/>
        <v>0</v>
      </c>
      <c r="BL95" s="104" t="s">
        <v>146</v>
      </c>
      <c r="BM95" s="233" t="s">
        <v>344</v>
      </c>
    </row>
    <row r="96" spans="2:65" s="117" customFormat="1" ht="16.5" customHeight="1">
      <c r="B96" s="116"/>
      <c r="C96" s="223" t="s">
        <v>183</v>
      </c>
      <c r="D96" s="223" t="s">
        <v>141</v>
      </c>
      <c r="E96" s="224" t="s">
        <v>856</v>
      </c>
      <c r="F96" s="225" t="s">
        <v>1288</v>
      </c>
      <c r="G96" s="226" t="s">
        <v>282</v>
      </c>
      <c r="H96" s="227">
        <v>380</v>
      </c>
      <c r="I96" s="99"/>
      <c r="J96" s="228">
        <f t="shared" si="0"/>
        <v>0</v>
      </c>
      <c r="K96" s="225" t="s">
        <v>3</v>
      </c>
      <c r="L96" s="116"/>
      <c r="M96" s="229" t="s">
        <v>3</v>
      </c>
      <c r="N96" s="230" t="s">
        <v>39</v>
      </c>
      <c r="O96" s="231">
        <v>0</v>
      </c>
      <c r="P96" s="231">
        <f t="shared" si="1"/>
        <v>0</v>
      </c>
      <c r="Q96" s="231">
        <v>0</v>
      </c>
      <c r="R96" s="231">
        <f t="shared" si="2"/>
        <v>0</v>
      </c>
      <c r="S96" s="231">
        <v>0</v>
      </c>
      <c r="T96" s="232">
        <f t="shared" si="3"/>
        <v>0</v>
      </c>
      <c r="AR96" s="233" t="s">
        <v>146</v>
      </c>
      <c r="AT96" s="233" t="s">
        <v>141</v>
      </c>
      <c r="AU96" s="233" t="s">
        <v>78</v>
      </c>
      <c r="AY96" s="104" t="s">
        <v>138</v>
      </c>
      <c r="BE96" s="234">
        <f t="shared" si="4"/>
        <v>0</v>
      </c>
      <c r="BF96" s="234">
        <f t="shared" si="5"/>
        <v>0</v>
      </c>
      <c r="BG96" s="234">
        <f t="shared" si="6"/>
        <v>0</v>
      </c>
      <c r="BH96" s="234">
        <f t="shared" si="7"/>
        <v>0</v>
      </c>
      <c r="BI96" s="234">
        <f t="shared" si="8"/>
        <v>0</v>
      </c>
      <c r="BJ96" s="104" t="s">
        <v>76</v>
      </c>
      <c r="BK96" s="234">
        <f t="shared" si="9"/>
        <v>0</v>
      </c>
      <c r="BL96" s="104" t="s">
        <v>146</v>
      </c>
      <c r="BM96" s="233" t="s">
        <v>356</v>
      </c>
    </row>
    <row r="97" spans="2:65" s="117" customFormat="1" ht="16.5" customHeight="1">
      <c r="B97" s="116"/>
      <c r="C97" s="223" t="s">
        <v>191</v>
      </c>
      <c r="D97" s="223" t="s">
        <v>141</v>
      </c>
      <c r="E97" s="224" t="s">
        <v>857</v>
      </c>
      <c r="F97" s="225" t="s">
        <v>858</v>
      </c>
      <c r="G97" s="226" t="s">
        <v>282</v>
      </c>
      <c r="H97" s="227">
        <v>60</v>
      </c>
      <c r="I97" s="99"/>
      <c r="J97" s="228">
        <f t="shared" si="0"/>
        <v>0</v>
      </c>
      <c r="K97" s="225" t="s">
        <v>3</v>
      </c>
      <c r="L97" s="116"/>
      <c r="M97" s="229" t="s">
        <v>3</v>
      </c>
      <c r="N97" s="230" t="s">
        <v>39</v>
      </c>
      <c r="O97" s="231">
        <v>0</v>
      </c>
      <c r="P97" s="231">
        <f t="shared" si="1"/>
        <v>0</v>
      </c>
      <c r="Q97" s="231">
        <v>0</v>
      </c>
      <c r="R97" s="231">
        <f t="shared" si="2"/>
        <v>0</v>
      </c>
      <c r="S97" s="231">
        <v>0</v>
      </c>
      <c r="T97" s="232">
        <f t="shared" si="3"/>
        <v>0</v>
      </c>
      <c r="AR97" s="233" t="s">
        <v>146</v>
      </c>
      <c r="AT97" s="233" t="s">
        <v>141</v>
      </c>
      <c r="AU97" s="233" t="s">
        <v>78</v>
      </c>
      <c r="AY97" s="104" t="s">
        <v>138</v>
      </c>
      <c r="BE97" s="234">
        <f t="shared" si="4"/>
        <v>0</v>
      </c>
      <c r="BF97" s="234">
        <f t="shared" si="5"/>
        <v>0</v>
      </c>
      <c r="BG97" s="234">
        <f t="shared" si="6"/>
        <v>0</v>
      </c>
      <c r="BH97" s="234">
        <f t="shared" si="7"/>
        <v>0</v>
      </c>
      <c r="BI97" s="234">
        <f t="shared" si="8"/>
        <v>0</v>
      </c>
      <c r="BJ97" s="104" t="s">
        <v>76</v>
      </c>
      <c r="BK97" s="234">
        <f t="shared" si="9"/>
        <v>0</v>
      </c>
      <c r="BL97" s="104" t="s">
        <v>146</v>
      </c>
      <c r="BM97" s="233" t="s">
        <v>367</v>
      </c>
    </row>
    <row r="98" spans="2:65" s="117" customFormat="1" ht="16.5" customHeight="1">
      <c r="B98" s="116"/>
      <c r="C98" s="223" t="s">
        <v>165</v>
      </c>
      <c r="D98" s="223" t="s">
        <v>141</v>
      </c>
      <c r="E98" s="224" t="s">
        <v>859</v>
      </c>
      <c r="F98" s="225" t="s">
        <v>860</v>
      </c>
      <c r="G98" s="226" t="s">
        <v>282</v>
      </c>
      <c r="H98" s="227">
        <v>3</v>
      </c>
      <c r="I98" s="99"/>
      <c r="J98" s="228">
        <f t="shared" si="0"/>
        <v>0</v>
      </c>
      <c r="K98" s="225" t="s">
        <v>3</v>
      </c>
      <c r="L98" s="116"/>
      <c r="M98" s="229" t="s">
        <v>3</v>
      </c>
      <c r="N98" s="230" t="s">
        <v>39</v>
      </c>
      <c r="O98" s="231">
        <v>0</v>
      </c>
      <c r="P98" s="231">
        <f t="shared" si="1"/>
        <v>0</v>
      </c>
      <c r="Q98" s="231">
        <v>0</v>
      </c>
      <c r="R98" s="231">
        <f t="shared" si="2"/>
        <v>0</v>
      </c>
      <c r="S98" s="231">
        <v>0</v>
      </c>
      <c r="T98" s="232">
        <f t="shared" si="3"/>
        <v>0</v>
      </c>
      <c r="AR98" s="233" t="s">
        <v>146</v>
      </c>
      <c r="AT98" s="233" t="s">
        <v>141</v>
      </c>
      <c r="AU98" s="233" t="s">
        <v>78</v>
      </c>
      <c r="AY98" s="104" t="s">
        <v>138</v>
      </c>
      <c r="BE98" s="234">
        <f t="shared" si="4"/>
        <v>0</v>
      </c>
      <c r="BF98" s="234">
        <f t="shared" si="5"/>
        <v>0</v>
      </c>
      <c r="BG98" s="234">
        <f t="shared" si="6"/>
        <v>0</v>
      </c>
      <c r="BH98" s="234">
        <f t="shared" si="7"/>
        <v>0</v>
      </c>
      <c r="BI98" s="234">
        <f t="shared" si="8"/>
        <v>0</v>
      </c>
      <c r="BJ98" s="104" t="s">
        <v>76</v>
      </c>
      <c r="BK98" s="234">
        <f t="shared" si="9"/>
        <v>0</v>
      </c>
      <c r="BL98" s="104" t="s">
        <v>146</v>
      </c>
      <c r="BM98" s="233" t="s">
        <v>377</v>
      </c>
    </row>
    <row r="99" spans="2:65" s="117" customFormat="1" ht="16.5" customHeight="1">
      <c r="B99" s="116"/>
      <c r="C99" s="223" t="s">
        <v>203</v>
      </c>
      <c r="D99" s="223" t="s">
        <v>141</v>
      </c>
      <c r="E99" s="224" t="s">
        <v>861</v>
      </c>
      <c r="F99" s="225" t="s">
        <v>862</v>
      </c>
      <c r="G99" s="226" t="s">
        <v>685</v>
      </c>
      <c r="H99" s="227">
        <v>2</v>
      </c>
      <c r="I99" s="99"/>
      <c r="J99" s="228">
        <f t="shared" si="0"/>
        <v>0</v>
      </c>
      <c r="K99" s="225" t="s">
        <v>3</v>
      </c>
      <c r="L99" s="116"/>
      <c r="M99" s="229" t="s">
        <v>3</v>
      </c>
      <c r="N99" s="230" t="s">
        <v>39</v>
      </c>
      <c r="O99" s="231">
        <v>0</v>
      </c>
      <c r="P99" s="231">
        <f t="shared" si="1"/>
        <v>0</v>
      </c>
      <c r="Q99" s="231">
        <v>0</v>
      </c>
      <c r="R99" s="231">
        <f t="shared" si="2"/>
        <v>0</v>
      </c>
      <c r="S99" s="231">
        <v>0</v>
      </c>
      <c r="T99" s="232">
        <f t="shared" si="3"/>
        <v>0</v>
      </c>
      <c r="AR99" s="233" t="s">
        <v>146</v>
      </c>
      <c r="AT99" s="233" t="s">
        <v>141</v>
      </c>
      <c r="AU99" s="233" t="s">
        <v>78</v>
      </c>
      <c r="AY99" s="104" t="s">
        <v>138</v>
      </c>
      <c r="BE99" s="234">
        <f t="shared" si="4"/>
        <v>0</v>
      </c>
      <c r="BF99" s="234">
        <f t="shared" si="5"/>
        <v>0</v>
      </c>
      <c r="BG99" s="234">
        <f t="shared" si="6"/>
        <v>0</v>
      </c>
      <c r="BH99" s="234">
        <f t="shared" si="7"/>
        <v>0</v>
      </c>
      <c r="BI99" s="234">
        <f t="shared" si="8"/>
        <v>0</v>
      </c>
      <c r="BJ99" s="104" t="s">
        <v>76</v>
      </c>
      <c r="BK99" s="234">
        <f t="shared" si="9"/>
        <v>0</v>
      </c>
      <c r="BL99" s="104" t="s">
        <v>146</v>
      </c>
      <c r="BM99" s="233" t="s">
        <v>387</v>
      </c>
    </row>
    <row r="100" spans="2:65" s="117" customFormat="1" ht="16.5" customHeight="1">
      <c r="B100" s="116"/>
      <c r="C100" s="223" t="s">
        <v>208</v>
      </c>
      <c r="D100" s="223" t="s">
        <v>141</v>
      </c>
      <c r="E100" s="224" t="s">
        <v>863</v>
      </c>
      <c r="F100" s="225" t="s">
        <v>864</v>
      </c>
      <c r="G100" s="226" t="s">
        <v>641</v>
      </c>
      <c r="H100" s="227">
        <v>10</v>
      </c>
      <c r="I100" s="99"/>
      <c r="J100" s="228">
        <f t="shared" si="0"/>
        <v>0</v>
      </c>
      <c r="K100" s="225" t="s">
        <v>3</v>
      </c>
      <c r="L100" s="116"/>
      <c r="M100" s="229" t="s">
        <v>3</v>
      </c>
      <c r="N100" s="230" t="s">
        <v>39</v>
      </c>
      <c r="O100" s="231">
        <v>0</v>
      </c>
      <c r="P100" s="231">
        <f t="shared" si="1"/>
        <v>0</v>
      </c>
      <c r="Q100" s="231">
        <v>0</v>
      </c>
      <c r="R100" s="231">
        <f t="shared" si="2"/>
        <v>0</v>
      </c>
      <c r="S100" s="231">
        <v>0</v>
      </c>
      <c r="T100" s="232">
        <f t="shared" si="3"/>
        <v>0</v>
      </c>
      <c r="AR100" s="233" t="s">
        <v>146</v>
      </c>
      <c r="AT100" s="233" t="s">
        <v>141</v>
      </c>
      <c r="AU100" s="233" t="s">
        <v>78</v>
      </c>
      <c r="AY100" s="104" t="s">
        <v>138</v>
      </c>
      <c r="BE100" s="234">
        <f t="shared" si="4"/>
        <v>0</v>
      </c>
      <c r="BF100" s="234">
        <f t="shared" si="5"/>
        <v>0</v>
      </c>
      <c r="BG100" s="234">
        <f t="shared" si="6"/>
        <v>0</v>
      </c>
      <c r="BH100" s="234">
        <f t="shared" si="7"/>
        <v>0</v>
      </c>
      <c r="BI100" s="234">
        <f t="shared" si="8"/>
        <v>0</v>
      </c>
      <c r="BJ100" s="104" t="s">
        <v>76</v>
      </c>
      <c r="BK100" s="234">
        <f t="shared" si="9"/>
        <v>0</v>
      </c>
      <c r="BL100" s="104" t="s">
        <v>146</v>
      </c>
      <c r="BM100" s="233" t="s">
        <v>399</v>
      </c>
    </row>
    <row r="101" spans="2:65" s="117" customFormat="1" ht="21.75" customHeight="1">
      <c r="B101" s="116"/>
      <c r="C101" s="223" t="s">
        <v>9</v>
      </c>
      <c r="D101" s="223" t="s">
        <v>141</v>
      </c>
      <c r="E101" s="224" t="s">
        <v>865</v>
      </c>
      <c r="F101" s="225" t="s">
        <v>866</v>
      </c>
      <c r="G101" s="226" t="s">
        <v>482</v>
      </c>
      <c r="H101" s="227">
        <v>1</v>
      </c>
      <c r="I101" s="99"/>
      <c r="J101" s="228">
        <f t="shared" si="0"/>
        <v>0</v>
      </c>
      <c r="K101" s="225" t="s">
        <v>3</v>
      </c>
      <c r="L101" s="116"/>
      <c r="M101" s="229" t="s">
        <v>3</v>
      </c>
      <c r="N101" s="230" t="s">
        <v>39</v>
      </c>
      <c r="O101" s="231">
        <v>0</v>
      </c>
      <c r="P101" s="231">
        <f t="shared" si="1"/>
        <v>0</v>
      </c>
      <c r="Q101" s="231">
        <v>0</v>
      </c>
      <c r="R101" s="231">
        <f t="shared" si="2"/>
        <v>0</v>
      </c>
      <c r="S101" s="231">
        <v>0</v>
      </c>
      <c r="T101" s="232">
        <f t="shared" si="3"/>
        <v>0</v>
      </c>
      <c r="AR101" s="233" t="s">
        <v>146</v>
      </c>
      <c r="AT101" s="233" t="s">
        <v>141</v>
      </c>
      <c r="AU101" s="233" t="s">
        <v>78</v>
      </c>
      <c r="AY101" s="104" t="s">
        <v>138</v>
      </c>
      <c r="BE101" s="234">
        <f t="shared" si="4"/>
        <v>0</v>
      </c>
      <c r="BF101" s="234">
        <f t="shared" si="5"/>
        <v>0</v>
      </c>
      <c r="BG101" s="234">
        <f t="shared" si="6"/>
        <v>0</v>
      </c>
      <c r="BH101" s="234">
        <f t="shared" si="7"/>
        <v>0</v>
      </c>
      <c r="BI101" s="234">
        <f t="shared" si="8"/>
        <v>0</v>
      </c>
      <c r="BJ101" s="104" t="s">
        <v>76</v>
      </c>
      <c r="BK101" s="234">
        <f t="shared" si="9"/>
        <v>0</v>
      </c>
      <c r="BL101" s="104" t="s">
        <v>146</v>
      </c>
      <c r="BM101" s="233" t="s">
        <v>412</v>
      </c>
    </row>
    <row r="102" spans="2:65" s="117" customFormat="1" ht="16.5" customHeight="1">
      <c r="B102" s="116"/>
      <c r="C102" s="223" t="s">
        <v>218</v>
      </c>
      <c r="D102" s="223" t="s">
        <v>141</v>
      </c>
      <c r="E102" s="224" t="s">
        <v>867</v>
      </c>
      <c r="F102" s="225" t="s">
        <v>868</v>
      </c>
      <c r="G102" s="226" t="s">
        <v>482</v>
      </c>
      <c r="H102" s="227">
        <v>1</v>
      </c>
      <c r="I102" s="99"/>
      <c r="J102" s="228">
        <f t="shared" si="0"/>
        <v>0</v>
      </c>
      <c r="K102" s="225" t="s">
        <v>3</v>
      </c>
      <c r="L102" s="116"/>
      <c r="M102" s="229" t="s">
        <v>3</v>
      </c>
      <c r="N102" s="230" t="s">
        <v>39</v>
      </c>
      <c r="O102" s="231">
        <v>0</v>
      </c>
      <c r="P102" s="231">
        <f t="shared" si="1"/>
        <v>0</v>
      </c>
      <c r="Q102" s="231">
        <v>0</v>
      </c>
      <c r="R102" s="231">
        <f t="shared" si="2"/>
        <v>0</v>
      </c>
      <c r="S102" s="231">
        <v>0</v>
      </c>
      <c r="T102" s="232">
        <f t="shared" si="3"/>
        <v>0</v>
      </c>
      <c r="AR102" s="233" t="s">
        <v>146</v>
      </c>
      <c r="AT102" s="233" t="s">
        <v>141</v>
      </c>
      <c r="AU102" s="233" t="s">
        <v>78</v>
      </c>
      <c r="AY102" s="104" t="s">
        <v>138</v>
      </c>
      <c r="BE102" s="234">
        <f t="shared" si="4"/>
        <v>0</v>
      </c>
      <c r="BF102" s="234">
        <f t="shared" si="5"/>
        <v>0</v>
      </c>
      <c r="BG102" s="234">
        <f t="shared" si="6"/>
        <v>0</v>
      </c>
      <c r="BH102" s="234">
        <f t="shared" si="7"/>
        <v>0</v>
      </c>
      <c r="BI102" s="234">
        <f t="shared" si="8"/>
        <v>0</v>
      </c>
      <c r="BJ102" s="104" t="s">
        <v>76</v>
      </c>
      <c r="BK102" s="234">
        <f t="shared" si="9"/>
        <v>0</v>
      </c>
      <c r="BL102" s="104" t="s">
        <v>146</v>
      </c>
      <c r="BM102" s="233" t="s">
        <v>422</v>
      </c>
    </row>
    <row r="103" spans="2:65" s="117" customFormat="1" ht="16.5" customHeight="1">
      <c r="B103" s="116"/>
      <c r="C103" s="223" t="s">
        <v>225</v>
      </c>
      <c r="D103" s="223" t="s">
        <v>141</v>
      </c>
      <c r="E103" s="224" t="s">
        <v>869</v>
      </c>
      <c r="F103" s="225" t="s">
        <v>870</v>
      </c>
      <c r="G103" s="226" t="s">
        <v>482</v>
      </c>
      <c r="H103" s="227">
        <v>1</v>
      </c>
      <c r="I103" s="99"/>
      <c r="J103" s="228">
        <f t="shared" si="0"/>
        <v>0</v>
      </c>
      <c r="K103" s="225" t="s">
        <v>3</v>
      </c>
      <c r="L103" s="116"/>
      <c r="M103" s="229" t="s">
        <v>3</v>
      </c>
      <c r="N103" s="230" t="s">
        <v>39</v>
      </c>
      <c r="O103" s="231">
        <v>0</v>
      </c>
      <c r="P103" s="231">
        <f t="shared" si="1"/>
        <v>0</v>
      </c>
      <c r="Q103" s="231">
        <v>0</v>
      </c>
      <c r="R103" s="231">
        <f t="shared" si="2"/>
        <v>0</v>
      </c>
      <c r="S103" s="231">
        <v>0</v>
      </c>
      <c r="T103" s="232">
        <f t="shared" si="3"/>
        <v>0</v>
      </c>
      <c r="AR103" s="233" t="s">
        <v>146</v>
      </c>
      <c r="AT103" s="233" t="s">
        <v>141</v>
      </c>
      <c r="AU103" s="233" t="s">
        <v>78</v>
      </c>
      <c r="AY103" s="104" t="s">
        <v>138</v>
      </c>
      <c r="BE103" s="234">
        <f t="shared" si="4"/>
        <v>0</v>
      </c>
      <c r="BF103" s="234">
        <f t="shared" si="5"/>
        <v>0</v>
      </c>
      <c r="BG103" s="234">
        <f t="shared" si="6"/>
        <v>0</v>
      </c>
      <c r="BH103" s="234">
        <f t="shared" si="7"/>
        <v>0</v>
      </c>
      <c r="BI103" s="234">
        <f t="shared" si="8"/>
        <v>0</v>
      </c>
      <c r="BJ103" s="104" t="s">
        <v>76</v>
      </c>
      <c r="BK103" s="234">
        <f t="shared" si="9"/>
        <v>0</v>
      </c>
      <c r="BL103" s="104" t="s">
        <v>146</v>
      </c>
      <c r="BM103" s="233" t="s">
        <v>434</v>
      </c>
    </row>
    <row r="104" spans="2:65" s="117" customFormat="1" ht="16.5" customHeight="1">
      <c r="B104" s="116"/>
      <c r="C104" s="223" t="s">
        <v>230</v>
      </c>
      <c r="D104" s="223" t="s">
        <v>141</v>
      </c>
      <c r="E104" s="224" t="s">
        <v>871</v>
      </c>
      <c r="F104" s="225" t="s">
        <v>872</v>
      </c>
      <c r="G104" s="226" t="s">
        <v>482</v>
      </c>
      <c r="H104" s="227">
        <v>1</v>
      </c>
      <c r="I104" s="99"/>
      <c r="J104" s="228">
        <f t="shared" si="0"/>
        <v>0</v>
      </c>
      <c r="K104" s="225" t="s">
        <v>3</v>
      </c>
      <c r="L104" s="116"/>
      <c r="M104" s="229" t="s">
        <v>3</v>
      </c>
      <c r="N104" s="230" t="s">
        <v>39</v>
      </c>
      <c r="O104" s="231">
        <v>0</v>
      </c>
      <c r="P104" s="231">
        <f t="shared" si="1"/>
        <v>0</v>
      </c>
      <c r="Q104" s="231">
        <v>0</v>
      </c>
      <c r="R104" s="231">
        <f t="shared" si="2"/>
        <v>0</v>
      </c>
      <c r="S104" s="231">
        <v>0</v>
      </c>
      <c r="T104" s="232">
        <f t="shared" si="3"/>
        <v>0</v>
      </c>
      <c r="AR104" s="233" t="s">
        <v>146</v>
      </c>
      <c r="AT104" s="233" t="s">
        <v>141</v>
      </c>
      <c r="AU104" s="233" t="s">
        <v>78</v>
      </c>
      <c r="AY104" s="104" t="s">
        <v>138</v>
      </c>
      <c r="BE104" s="234">
        <f t="shared" si="4"/>
        <v>0</v>
      </c>
      <c r="BF104" s="234">
        <f t="shared" si="5"/>
        <v>0</v>
      </c>
      <c r="BG104" s="234">
        <f t="shared" si="6"/>
        <v>0</v>
      </c>
      <c r="BH104" s="234">
        <f t="shared" si="7"/>
        <v>0</v>
      </c>
      <c r="BI104" s="234">
        <f t="shared" si="8"/>
        <v>0</v>
      </c>
      <c r="BJ104" s="104" t="s">
        <v>76</v>
      </c>
      <c r="BK104" s="234">
        <f t="shared" si="9"/>
        <v>0</v>
      </c>
      <c r="BL104" s="104" t="s">
        <v>146</v>
      </c>
      <c r="BM104" s="233" t="s">
        <v>444</v>
      </c>
    </row>
    <row r="105" spans="2:65" s="212" customFormat="1" ht="22.8" customHeight="1">
      <c r="B105" s="211"/>
      <c r="D105" s="213" t="s">
        <v>67</v>
      </c>
      <c r="E105" s="221" t="s">
        <v>873</v>
      </c>
      <c r="F105" s="221" t="s">
        <v>874</v>
      </c>
      <c r="I105" s="270"/>
      <c r="J105" s="222">
        <f>BK105</f>
        <v>0</v>
      </c>
      <c r="L105" s="211"/>
      <c r="M105" s="216"/>
      <c r="P105" s="217">
        <f>SUM(P106:P107)</f>
        <v>0</v>
      </c>
      <c r="R105" s="217">
        <f>SUM(R106:R107)</f>
        <v>0</v>
      </c>
      <c r="T105" s="218">
        <f>SUM(T106:T107)</f>
        <v>0</v>
      </c>
      <c r="AR105" s="213" t="s">
        <v>78</v>
      </c>
      <c r="AT105" s="219" t="s">
        <v>67</v>
      </c>
      <c r="AU105" s="219" t="s">
        <v>76</v>
      </c>
      <c r="AY105" s="213" t="s">
        <v>138</v>
      </c>
      <c r="BK105" s="220">
        <f>SUM(BK106:BK107)</f>
        <v>0</v>
      </c>
    </row>
    <row r="106" spans="2:65" s="117" customFormat="1" ht="16.5" customHeight="1">
      <c r="B106" s="116"/>
      <c r="C106" s="223" t="s">
        <v>239</v>
      </c>
      <c r="D106" s="223" t="s">
        <v>141</v>
      </c>
      <c r="E106" s="224" t="s">
        <v>875</v>
      </c>
      <c r="F106" s="225" t="s">
        <v>876</v>
      </c>
      <c r="G106" s="226" t="s">
        <v>685</v>
      </c>
      <c r="H106" s="227">
        <v>1</v>
      </c>
      <c r="I106" s="99"/>
      <c r="J106" s="228">
        <f>ROUND(I106*H106,2)</f>
        <v>0</v>
      </c>
      <c r="K106" s="225" t="s">
        <v>3</v>
      </c>
      <c r="L106" s="116"/>
      <c r="M106" s="229" t="s">
        <v>3</v>
      </c>
      <c r="N106" s="230" t="s">
        <v>39</v>
      </c>
      <c r="O106" s="231">
        <v>0</v>
      </c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AR106" s="233" t="s">
        <v>146</v>
      </c>
      <c r="AT106" s="233" t="s">
        <v>141</v>
      </c>
      <c r="AU106" s="233" t="s">
        <v>78</v>
      </c>
      <c r="AY106" s="104" t="s">
        <v>138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04" t="s">
        <v>76</v>
      </c>
      <c r="BK106" s="234">
        <f>ROUND(I106*H106,2)</f>
        <v>0</v>
      </c>
      <c r="BL106" s="104" t="s">
        <v>146</v>
      </c>
      <c r="BM106" s="233" t="s">
        <v>456</v>
      </c>
    </row>
    <row r="107" spans="2:65" s="117" customFormat="1" ht="16.5" customHeight="1">
      <c r="B107" s="116"/>
      <c r="C107" s="223" t="s">
        <v>245</v>
      </c>
      <c r="D107" s="223" t="s">
        <v>141</v>
      </c>
      <c r="E107" s="224" t="s">
        <v>877</v>
      </c>
      <c r="F107" s="225" t="s">
        <v>878</v>
      </c>
      <c r="G107" s="226" t="s">
        <v>482</v>
      </c>
      <c r="H107" s="227">
        <v>1</v>
      </c>
      <c r="I107" s="99"/>
      <c r="J107" s="228">
        <f>ROUND(I107*H107,2)</f>
        <v>0</v>
      </c>
      <c r="K107" s="225" t="s">
        <v>3</v>
      </c>
      <c r="L107" s="116"/>
      <c r="M107" s="229" t="s">
        <v>3</v>
      </c>
      <c r="N107" s="230" t="s">
        <v>39</v>
      </c>
      <c r="O107" s="231">
        <v>0</v>
      </c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33" t="s">
        <v>146</v>
      </c>
      <c r="AT107" s="233" t="s">
        <v>141</v>
      </c>
      <c r="AU107" s="233" t="s">
        <v>78</v>
      </c>
      <c r="AY107" s="104" t="s">
        <v>138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04" t="s">
        <v>76</v>
      </c>
      <c r="BK107" s="234">
        <f>ROUND(I107*H107,2)</f>
        <v>0</v>
      </c>
      <c r="BL107" s="104" t="s">
        <v>146</v>
      </c>
      <c r="BM107" s="233" t="s">
        <v>767</v>
      </c>
    </row>
    <row r="108" spans="2:65" s="212" customFormat="1" ht="22.8" customHeight="1">
      <c r="B108" s="211"/>
      <c r="D108" s="213" t="s">
        <v>67</v>
      </c>
      <c r="E108" s="221" t="s">
        <v>879</v>
      </c>
      <c r="F108" s="221" t="s">
        <v>880</v>
      </c>
      <c r="I108" s="270"/>
      <c r="J108" s="222">
        <f>BK108</f>
        <v>0</v>
      </c>
      <c r="L108" s="211"/>
      <c r="M108" s="216"/>
      <c r="P108" s="217">
        <f>SUM(P109:P120)</f>
        <v>0</v>
      </c>
      <c r="R108" s="217">
        <f>SUM(R109:R120)</f>
        <v>0</v>
      </c>
      <c r="T108" s="218">
        <f>SUM(T109:T120)</f>
        <v>0</v>
      </c>
      <c r="AR108" s="213" t="s">
        <v>78</v>
      </c>
      <c r="AT108" s="219" t="s">
        <v>67</v>
      </c>
      <c r="AU108" s="219" t="s">
        <v>76</v>
      </c>
      <c r="AY108" s="213" t="s">
        <v>138</v>
      </c>
      <c r="BK108" s="220">
        <f>SUM(BK109:BK120)</f>
        <v>0</v>
      </c>
    </row>
    <row r="109" spans="2:65" s="117" customFormat="1" ht="16.5" customHeight="1">
      <c r="B109" s="116"/>
      <c r="C109" s="223" t="s">
        <v>251</v>
      </c>
      <c r="D109" s="223" t="s">
        <v>141</v>
      </c>
      <c r="E109" s="224" t="s">
        <v>881</v>
      </c>
      <c r="F109" s="225" t="s">
        <v>882</v>
      </c>
      <c r="G109" s="226" t="s">
        <v>482</v>
      </c>
      <c r="H109" s="227">
        <v>4</v>
      </c>
      <c r="I109" s="99"/>
      <c r="J109" s="228">
        <f t="shared" ref="J109:J119" si="10">ROUND(I109*H109,2)</f>
        <v>0</v>
      </c>
      <c r="K109" s="225" t="s">
        <v>3</v>
      </c>
      <c r="L109" s="116"/>
      <c r="M109" s="229" t="s">
        <v>3</v>
      </c>
      <c r="N109" s="230" t="s">
        <v>39</v>
      </c>
      <c r="O109" s="231">
        <v>0</v>
      </c>
      <c r="P109" s="231">
        <f t="shared" ref="P109:P119" si="11">O109*H109</f>
        <v>0</v>
      </c>
      <c r="Q109" s="231">
        <v>0</v>
      </c>
      <c r="R109" s="231">
        <f t="shared" ref="R109:R119" si="12">Q109*H109</f>
        <v>0</v>
      </c>
      <c r="S109" s="231">
        <v>0</v>
      </c>
      <c r="T109" s="232">
        <f t="shared" ref="T109:T119" si="13">S109*H109</f>
        <v>0</v>
      </c>
      <c r="AR109" s="233" t="s">
        <v>146</v>
      </c>
      <c r="AT109" s="233" t="s">
        <v>141</v>
      </c>
      <c r="AU109" s="233" t="s">
        <v>78</v>
      </c>
      <c r="AY109" s="104" t="s">
        <v>138</v>
      </c>
      <c r="BE109" s="234">
        <f t="shared" ref="BE109:BE119" si="14">IF(N109="základní",J109,0)</f>
        <v>0</v>
      </c>
      <c r="BF109" s="234">
        <f t="shared" ref="BF109:BF119" si="15">IF(N109="snížená",J109,0)</f>
        <v>0</v>
      </c>
      <c r="BG109" s="234">
        <f t="shared" ref="BG109:BG119" si="16">IF(N109="zákl. přenesená",J109,0)</f>
        <v>0</v>
      </c>
      <c r="BH109" s="234">
        <f t="shared" ref="BH109:BH119" si="17">IF(N109="sníž. přenesená",J109,0)</f>
        <v>0</v>
      </c>
      <c r="BI109" s="234">
        <f t="shared" ref="BI109:BI119" si="18">IF(N109="nulová",J109,0)</f>
        <v>0</v>
      </c>
      <c r="BJ109" s="104" t="s">
        <v>76</v>
      </c>
      <c r="BK109" s="234">
        <f t="shared" ref="BK109:BK119" si="19">ROUND(I109*H109,2)</f>
        <v>0</v>
      </c>
      <c r="BL109" s="104" t="s">
        <v>146</v>
      </c>
      <c r="BM109" s="233" t="s">
        <v>139</v>
      </c>
    </row>
    <row r="110" spans="2:65" s="117" customFormat="1" ht="16.5" customHeight="1">
      <c r="B110" s="116"/>
      <c r="C110" s="223" t="s">
        <v>258</v>
      </c>
      <c r="D110" s="223" t="s">
        <v>141</v>
      </c>
      <c r="E110" s="224" t="s">
        <v>883</v>
      </c>
      <c r="F110" s="225" t="s">
        <v>884</v>
      </c>
      <c r="G110" s="226" t="s">
        <v>482</v>
      </c>
      <c r="H110" s="227">
        <v>1</v>
      </c>
      <c r="I110" s="99"/>
      <c r="J110" s="228">
        <f t="shared" si="10"/>
        <v>0</v>
      </c>
      <c r="K110" s="225" t="s">
        <v>3</v>
      </c>
      <c r="L110" s="116"/>
      <c r="M110" s="229" t="s">
        <v>3</v>
      </c>
      <c r="N110" s="230" t="s">
        <v>39</v>
      </c>
      <c r="O110" s="231">
        <v>0</v>
      </c>
      <c r="P110" s="231">
        <f t="shared" si="11"/>
        <v>0</v>
      </c>
      <c r="Q110" s="231">
        <v>0</v>
      </c>
      <c r="R110" s="231">
        <f t="shared" si="12"/>
        <v>0</v>
      </c>
      <c r="S110" s="231">
        <v>0</v>
      </c>
      <c r="T110" s="232">
        <f t="shared" si="13"/>
        <v>0</v>
      </c>
      <c r="AR110" s="233" t="s">
        <v>146</v>
      </c>
      <c r="AT110" s="233" t="s">
        <v>141</v>
      </c>
      <c r="AU110" s="233" t="s">
        <v>78</v>
      </c>
      <c r="AY110" s="104" t="s">
        <v>138</v>
      </c>
      <c r="BE110" s="234">
        <f t="shared" si="14"/>
        <v>0</v>
      </c>
      <c r="BF110" s="234">
        <f t="shared" si="15"/>
        <v>0</v>
      </c>
      <c r="BG110" s="234">
        <f t="shared" si="16"/>
        <v>0</v>
      </c>
      <c r="BH110" s="234">
        <f t="shared" si="17"/>
        <v>0</v>
      </c>
      <c r="BI110" s="234">
        <f t="shared" si="18"/>
        <v>0</v>
      </c>
      <c r="BJ110" s="104" t="s">
        <v>76</v>
      </c>
      <c r="BK110" s="234">
        <f t="shared" si="19"/>
        <v>0</v>
      </c>
      <c r="BL110" s="104" t="s">
        <v>146</v>
      </c>
      <c r="BM110" s="233" t="s">
        <v>191</v>
      </c>
    </row>
    <row r="111" spans="2:65" s="117" customFormat="1" ht="16.5" customHeight="1">
      <c r="B111" s="116"/>
      <c r="C111" s="223" t="s">
        <v>264</v>
      </c>
      <c r="D111" s="223" t="s">
        <v>141</v>
      </c>
      <c r="E111" s="224" t="s">
        <v>885</v>
      </c>
      <c r="F111" s="225" t="s">
        <v>886</v>
      </c>
      <c r="G111" s="226" t="s">
        <v>482</v>
      </c>
      <c r="H111" s="227">
        <v>1</v>
      </c>
      <c r="I111" s="99"/>
      <c r="J111" s="228">
        <f t="shared" si="10"/>
        <v>0</v>
      </c>
      <c r="K111" s="225" t="s">
        <v>3</v>
      </c>
      <c r="L111" s="116"/>
      <c r="M111" s="229" t="s">
        <v>3</v>
      </c>
      <c r="N111" s="230" t="s">
        <v>39</v>
      </c>
      <c r="O111" s="231">
        <v>0</v>
      </c>
      <c r="P111" s="231">
        <f t="shared" si="11"/>
        <v>0</v>
      </c>
      <c r="Q111" s="231">
        <v>0</v>
      </c>
      <c r="R111" s="231">
        <f t="shared" si="12"/>
        <v>0</v>
      </c>
      <c r="S111" s="231">
        <v>0</v>
      </c>
      <c r="T111" s="232">
        <f t="shared" si="13"/>
        <v>0</v>
      </c>
      <c r="AR111" s="233" t="s">
        <v>146</v>
      </c>
      <c r="AT111" s="233" t="s">
        <v>141</v>
      </c>
      <c r="AU111" s="233" t="s">
        <v>78</v>
      </c>
      <c r="AY111" s="104" t="s">
        <v>138</v>
      </c>
      <c r="BE111" s="234">
        <f t="shared" si="14"/>
        <v>0</v>
      </c>
      <c r="BF111" s="234">
        <f t="shared" si="15"/>
        <v>0</v>
      </c>
      <c r="BG111" s="234">
        <f t="shared" si="16"/>
        <v>0</v>
      </c>
      <c r="BH111" s="234">
        <f t="shared" si="17"/>
        <v>0</v>
      </c>
      <c r="BI111" s="234">
        <f t="shared" si="18"/>
        <v>0</v>
      </c>
      <c r="BJ111" s="104" t="s">
        <v>76</v>
      </c>
      <c r="BK111" s="234">
        <f t="shared" si="19"/>
        <v>0</v>
      </c>
      <c r="BL111" s="104" t="s">
        <v>146</v>
      </c>
      <c r="BM111" s="233" t="s">
        <v>203</v>
      </c>
    </row>
    <row r="112" spans="2:65" s="117" customFormat="1" ht="16.5" customHeight="1">
      <c r="B112" s="116"/>
      <c r="C112" s="223" t="s">
        <v>8</v>
      </c>
      <c r="D112" s="223" t="s">
        <v>141</v>
      </c>
      <c r="E112" s="224" t="s">
        <v>887</v>
      </c>
      <c r="F112" s="225" t="s">
        <v>888</v>
      </c>
      <c r="G112" s="226" t="s">
        <v>482</v>
      </c>
      <c r="H112" s="227">
        <v>1</v>
      </c>
      <c r="I112" s="99"/>
      <c r="J112" s="228">
        <f t="shared" si="10"/>
        <v>0</v>
      </c>
      <c r="K112" s="225" t="s">
        <v>3</v>
      </c>
      <c r="L112" s="116"/>
      <c r="M112" s="229" t="s">
        <v>3</v>
      </c>
      <c r="N112" s="230" t="s">
        <v>39</v>
      </c>
      <c r="O112" s="231">
        <v>0</v>
      </c>
      <c r="P112" s="231">
        <f t="shared" si="11"/>
        <v>0</v>
      </c>
      <c r="Q112" s="231">
        <v>0</v>
      </c>
      <c r="R112" s="231">
        <f t="shared" si="12"/>
        <v>0</v>
      </c>
      <c r="S112" s="231">
        <v>0</v>
      </c>
      <c r="T112" s="232">
        <f t="shared" si="13"/>
        <v>0</v>
      </c>
      <c r="AR112" s="233" t="s">
        <v>146</v>
      </c>
      <c r="AT112" s="233" t="s">
        <v>141</v>
      </c>
      <c r="AU112" s="233" t="s">
        <v>78</v>
      </c>
      <c r="AY112" s="104" t="s">
        <v>138</v>
      </c>
      <c r="BE112" s="234">
        <f t="shared" si="14"/>
        <v>0</v>
      </c>
      <c r="BF112" s="234">
        <f t="shared" si="15"/>
        <v>0</v>
      </c>
      <c r="BG112" s="234">
        <f t="shared" si="16"/>
        <v>0</v>
      </c>
      <c r="BH112" s="234">
        <f t="shared" si="17"/>
        <v>0</v>
      </c>
      <c r="BI112" s="234">
        <f t="shared" si="18"/>
        <v>0</v>
      </c>
      <c r="BJ112" s="104" t="s">
        <v>76</v>
      </c>
      <c r="BK112" s="234">
        <f t="shared" si="19"/>
        <v>0</v>
      </c>
      <c r="BL112" s="104" t="s">
        <v>146</v>
      </c>
      <c r="BM112" s="233" t="s">
        <v>889</v>
      </c>
    </row>
    <row r="113" spans="2:65" s="117" customFormat="1" ht="16.5" customHeight="1">
      <c r="B113" s="116"/>
      <c r="C113" s="223" t="s">
        <v>273</v>
      </c>
      <c r="D113" s="223" t="s">
        <v>141</v>
      </c>
      <c r="E113" s="224" t="s">
        <v>745</v>
      </c>
      <c r="F113" s="225" t="s">
        <v>890</v>
      </c>
      <c r="G113" s="226" t="s">
        <v>482</v>
      </c>
      <c r="H113" s="227">
        <v>2</v>
      </c>
      <c r="I113" s="99"/>
      <c r="J113" s="228">
        <f t="shared" si="10"/>
        <v>0</v>
      </c>
      <c r="K113" s="225" t="s">
        <v>3</v>
      </c>
      <c r="L113" s="116"/>
      <c r="M113" s="229" t="s">
        <v>3</v>
      </c>
      <c r="N113" s="230" t="s">
        <v>39</v>
      </c>
      <c r="O113" s="231">
        <v>0</v>
      </c>
      <c r="P113" s="231">
        <f t="shared" si="11"/>
        <v>0</v>
      </c>
      <c r="Q113" s="231">
        <v>0</v>
      </c>
      <c r="R113" s="231">
        <f t="shared" si="12"/>
        <v>0</v>
      </c>
      <c r="S113" s="231">
        <v>0</v>
      </c>
      <c r="T113" s="232">
        <f t="shared" si="13"/>
        <v>0</v>
      </c>
      <c r="AR113" s="233" t="s">
        <v>146</v>
      </c>
      <c r="AT113" s="233" t="s">
        <v>141</v>
      </c>
      <c r="AU113" s="233" t="s">
        <v>78</v>
      </c>
      <c r="AY113" s="104" t="s">
        <v>138</v>
      </c>
      <c r="BE113" s="234">
        <f t="shared" si="14"/>
        <v>0</v>
      </c>
      <c r="BF113" s="234">
        <f t="shared" si="15"/>
        <v>0</v>
      </c>
      <c r="BG113" s="234">
        <f t="shared" si="16"/>
        <v>0</v>
      </c>
      <c r="BH113" s="234">
        <f t="shared" si="17"/>
        <v>0</v>
      </c>
      <c r="BI113" s="234">
        <f t="shared" si="18"/>
        <v>0</v>
      </c>
      <c r="BJ113" s="104" t="s">
        <v>76</v>
      </c>
      <c r="BK113" s="234">
        <f t="shared" si="19"/>
        <v>0</v>
      </c>
      <c r="BL113" s="104" t="s">
        <v>146</v>
      </c>
      <c r="BM113" s="233" t="s">
        <v>891</v>
      </c>
    </row>
    <row r="114" spans="2:65" s="117" customFormat="1" ht="16.5" customHeight="1">
      <c r="B114" s="116"/>
      <c r="C114" s="223" t="s">
        <v>279</v>
      </c>
      <c r="D114" s="223" t="s">
        <v>141</v>
      </c>
      <c r="E114" s="224" t="s">
        <v>892</v>
      </c>
      <c r="F114" s="225" t="s">
        <v>893</v>
      </c>
      <c r="G114" s="226" t="s">
        <v>482</v>
      </c>
      <c r="H114" s="227">
        <v>1</v>
      </c>
      <c r="I114" s="99"/>
      <c r="J114" s="228">
        <f t="shared" si="10"/>
        <v>0</v>
      </c>
      <c r="K114" s="225" t="s">
        <v>3</v>
      </c>
      <c r="L114" s="116"/>
      <c r="M114" s="229" t="s">
        <v>3</v>
      </c>
      <c r="N114" s="230" t="s">
        <v>39</v>
      </c>
      <c r="O114" s="231">
        <v>0</v>
      </c>
      <c r="P114" s="231">
        <f t="shared" si="11"/>
        <v>0</v>
      </c>
      <c r="Q114" s="231">
        <v>0</v>
      </c>
      <c r="R114" s="231">
        <f t="shared" si="12"/>
        <v>0</v>
      </c>
      <c r="S114" s="231">
        <v>0</v>
      </c>
      <c r="T114" s="232">
        <f t="shared" si="13"/>
        <v>0</v>
      </c>
      <c r="AR114" s="233" t="s">
        <v>146</v>
      </c>
      <c r="AT114" s="233" t="s">
        <v>141</v>
      </c>
      <c r="AU114" s="233" t="s">
        <v>78</v>
      </c>
      <c r="AY114" s="104" t="s">
        <v>138</v>
      </c>
      <c r="BE114" s="234">
        <f t="shared" si="14"/>
        <v>0</v>
      </c>
      <c r="BF114" s="234">
        <f t="shared" si="15"/>
        <v>0</v>
      </c>
      <c r="BG114" s="234">
        <f t="shared" si="16"/>
        <v>0</v>
      </c>
      <c r="BH114" s="234">
        <f t="shared" si="17"/>
        <v>0</v>
      </c>
      <c r="BI114" s="234">
        <f t="shared" si="18"/>
        <v>0</v>
      </c>
      <c r="BJ114" s="104" t="s">
        <v>76</v>
      </c>
      <c r="BK114" s="234">
        <f t="shared" si="19"/>
        <v>0</v>
      </c>
      <c r="BL114" s="104" t="s">
        <v>146</v>
      </c>
      <c r="BM114" s="233" t="s">
        <v>9</v>
      </c>
    </row>
    <row r="115" spans="2:65" s="117" customFormat="1" ht="16.5" customHeight="1">
      <c r="B115" s="116"/>
      <c r="C115" s="223" t="s">
        <v>286</v>
      </c>
      <c r="D115" s="223" t="s">
        <v>141</v>
      </c>
      <c r="E115" s="224" t="s">
        <v>894</v>
      </c>
      <c r="F115" s="225" t="s">
        <v>895</v>
      </c>
      <c r="G115" s="226" t="s">
        <v>482</v>
      </c>
      <c r="H115" s="227">
        <v>6</v>
      </c>
      <c r="I115" s="99"/>
      <c r="J115" s="228">
        <f t="shared" si="10"/>
        <v>0</v>
      </c>
      <c r="K115" s="225" t="s">
        <v>3</v>
      </c>
      <c r="L115" s="116"/>
      <c r="M115" s="229" t="s">
        <v>3</v>
      </c>
      <c r="N115" s="230" t="s">
        <v>39</v>
      </c>
      <c r="O115" s="231">
        <v>0</v>
      </c>
      <c r="P115" s="231">
        <f t="shared" si="11"/>
        <v>0</v>
      </c>
      <c r="Q115" s="231">
        <v>0</v>
      </c>
      <c r="R115" s="231">
        <f t="shared" si="12"/>
        <v>0</v>
      </c>
      <c r="S115" s="231">
        <v>0</v>
      </c>
      <c r="T115" s="232">
        <f t="shared" si="13"/>
        <v>0</v>
      </c>
      <c r="AR115" s="233" t="s">
        <v>146</v>
      </c>
      <c r="AT115" s="233" t="s">
        <v>141</v>
      </c>
      <c r="AU115" s="233" t="s">
        <v>78</v>
      </c>
      <c r="AY115" s="104" t="s">
        <v>138</v>
      </c>
      <c r="BE115" s="234">
        <f t="shared" si="14"/>
        <v>0</v>
      </c>
      <c r="BF115" s="234">
        <f t="shared" si="15"/>
        <v>0</v>
      </c>
      <c r="BG115" s="234">
        <f t="shared" si="16"/>
        <v>0</v>
      </c>
      <c r="BH115" s="234">
        <f t="shared" si="17"/>
        <v>0</v>
      </c>
      <c r="BI115" s="234">
        <f t="shared" si="18"/>
        <v>0</v>
      </c>
      <c r="BJ115" s="104" t="s">
        <v>76</v>
      </c>
      <c r="BK115" s="234">
        <f t="shared" si="19"/>
        <v>0</v>
      </c>
      <c r="BL115" s="104" t="s">
        <v>146</v>
      </c>
      <c r="BM115" s="233" t="s">
        <v>225</v>
      </c>
    </row>
    <row r="116" spans="2:65" s="117" customFormat="1" ht="16.5" customHeight="1">
      <c r="B116" s="116"/>
      <c r="C116" s="223" t="s">
        <v>292</v>
      </c>
      <c r="D116" s="223" t="s">
        <v>141</v>
      </c>
      <c r="E116" s="224" t="s">
        <v>896</v>
      </c>
      <c r="F116" s="225" t="s">
        <v>897</v>
      </c>
      <c r="G116" s="226" t="s">
        <v>482</v>
      </c>
      <c r="H116" s="227">
        <v>80</v>
      </c>
      <c r="I116" s="99"/>
      <c r="J116" s="228">
        <f t="shared" si="10"/>
        <v>0</v>
      </c>
      <c r="K116" s="225" t="s">
        <v>3</v>
      </c>
      <c r="L116" s="116"/>
      <c r="M116" s="229" t="s">
        <v>3</v>
      </c>
      <c r="N116" s="230" t="s">
        <v>39</v>
      </c>
      <c r="O116" s="231">
        <v>0</v>
      </c>
      <c r="P116" s="231">
        <f t="shared" si="11"/>
        <v>0</v>
      </c>
      <c r="Q116" s="231">
        <v>0</v>
      </c>
      <c r="R116" s="231">
        <f t="shared" si="12"/>
        <v>0</v>
      </c>
      <c r="S116" s="231">
        <v>0</v>
      </c>
      <c r="T116" s="232">
        <f t="shared" si="13"/>
        <v>0</v>
      </c>
      <c r="AR116" s="233" t="s">
        <v>146</v>
      </c>
      <c r="AT116" s="233" t="s">
        <v>141</v>
      </c>
      <c r="AU116" s="233" t="s">
        <v>78</v>
      </c>
      <c r="AY116" s="104" t="s">
        <v>138</v>
      </c>
      <c r="BE116" s="234">
        <f t="shared" si="14"/>
        <v>0</v>
      </c>
      <c r="BF116" s="234">
        <f t="shared" si="15"/>
        <v>0</v>
      </c>
      <c r="BG116" s="234">
        <f t="shared" si="16"/>
        <v>0</v>
      </c>
      <c r="BH116" s="234">
        <f t="shared" si="17"/>
        <v>0</v>
      </c>
      <c r="BI116" s="234">
        <f t="shared" si="18"/>
        <v>0</v>
      </c>
      <c r="BJ116" s="104" t="s">
        <v>76</v>
      </c>
      <c r="BK116" s="234">
        <f t="shared" si="19"/>
        <v>0</v>
      </c>
      <c r="BL116" s="104" t="s">
        <v>146</v>
      </c>
      <c r="BM116" s="233" t="s">
        <v>239</v>
      </c>
    </row>
    <row r="117" spans="2:65" s="117" customFormat="1" ht="16.5" customHeight="1">
      <c r="B117" s="116"/>
      <c r="C117" s="223" t="s">
        <v>299</v>
      </c>
      <c r="D117" s="223" t="s">
        <v>141</v>
      </c>
      <c r="E117" s="224" t="s">
        <v>898</v>
      </c>
      <c r="F117" s="225" t="s">
        <v>899</v>
      </c>
      <c r="G117" s="226" t="s">
        <v>482</v>
      </c>
      <c r="H117" s="227">
        <v>1</v>
      </c>
      <c r="I117" s="99"/>
      <c r="J117" s="228">
        <f t="shared" si="10"/>
        <v>0</v>
      </c>
      <c r="K117" s="225" t="s">
        <v>3</v>
      </c>
      <c r="L117" s="116"/>
      <c r="M117" s="229" t="s">
        <v>3</v>
      </c>
      <c r="N117" s="230" t="s">
        <v>39</v>
      </c>
      <c r="O117" s="231">
        <v>0</v>
      </c>
      <c r="P117" s="231">
        <f t="shared" si="11"/>
        <v>0</v>
      </c>
      <c r="Q117" s="231">
        <v>0</v>
      </c>
      <c r="R117" s="231">
        <f t="shared" si="12"/>
        <v>0</v>
      </c>
      <c r="S117" s="231">
        <v>0</v>
      </c>
      <c r="T117" s="232">
        <f t="shared" si="13"/>
        <v>0</v>
      </c>
      <c r="AR117" s="233" t="s">
        <v>146</v>
      </c>
      <c r="AT117" s="233" t="s">
        <v>141</v>
      </c>
      <c r="AU117" s="233" t="s">
        <v>78</v>
      </c>
      <c r="AY117" s="104" t="s">
        <v>138</v>
      </c>
      <c r="BE117" s="234">
        <f t="shared" si="14"/>
        <v>0</v>
      </c>
      <c r="BF117" s="234">
        <f t="shared" si="15"/>
        <v>0</v>
      </c>
      <c r="BG117" s="234">
        <f t="shared" si="16"/>
        <v>0</v>
      </c>
      <c r="BH117" s="234">
        <f t="shared" si="17"/>
        <v>0</v>
      </c>
      <c r="BI117" s="234">
        <f t="shared" si="18"/>
        <v>0</v>
      </c>
      <c r="BJ117" s="104" t="s">
        <v>76</v>
      </c>
      <c r="BK117" s="234">
        <f t="shared" si="19"/>
        <v>0</v>
      </c>
      <c r="BL117" s="104" t="s">
        <v>146</v>
      </c>
      <c r="BM117" s="233" t="s">
        <v>251</v>
      </c>
    </row>
    <row r="118" spans="2:65" s="117" customFormat="1" ht="16.5" customHeight="1">
      <c r="B118" s="116"/>
      <c r="C118" s="223" t="s">
        <v>304</v>
      </c>
      <c r="D118" s="223" t="s">
        <v>141</v>
      </c>
      <c r="E118" s="224" t="s">
        <v>900</v>
      </c>
      <c r="F118" s="225" t="s">
        <v>901</v>
      </c>
      <c r="G118" s="226" t="s">
        <v>482</v>
      </c>
      <c r="H118" s="227">
        <v>100</v>
      </c>
      <c r="I118" s="99"/>
      <c r="J118" s="228">
        <f t="shared" si="10"/>
        <v>0</v>
      </c>
      <c r="K118" s="225" t="s">
        <v>3</v>
      </c>
      <c r="L118" s="116"/>
      <c r="M118" s="229" t="s">
        <v>3</v>
      </c>
      <c r="N118" s="230" t="s">
        <v>39</v>
      </c>
      <c r="O118" s="231">
        <v>0</v>
      </c>
      <c r="P118" s="231">
        <f t="shared" si="11"/>
        <v>0</v>
      </c>
      <c r="Q118" s="231">
        <v>0</v>
      </c>
      <c r="R118" s="231">
        <f t="shared" si="12"/>
        <v>0</v>
      </c>
      <c r="S118" s="231">
        <v>0</v>
      </c>
      <c r="T118" s="232">
        <f t="shared" si="13"/>
        <v>0</v>
      </c>
      <c r="AR118" s="233" t="s">
        <v>146</v>
      </c>
      <c r="AT118" s="233" t="s">
        <v>141</v>
      </c>
      <c r="AU118" s="233" t="s">
        <v>78</v>
      </c>
      <c r="AY118" s="104" t="s">
        <v>138</v>
      </c>
      <c r="BE118" s="234">
        <f t="shared" si="14"/>
        <v>0</v>
      </c>
      <c r="BF118" s="234">
        <f t="shared" si="15"/>
        <v>0</v>
      </c>
      <c r="BG118" s="234">
        <f t="shared" si="16"/>
        <v>0</v>
      </c>
      <c r="BH118" s="234">
        <f t="shared" si="17"/>
        <v>0</v>
      </c>
      <c r="BI118" s="234">
        <f t="shared" si="18"/>
        <v>0</v>
      </c>
      <c r="BJ118" s="104" t="s">
        <v>76</v>
      </c>
      <c r="BK118" s="234">
        <f t="shared" si="19"/>
        <v>0</v>
      </c>
      <c r="BL118" s="104" t="s">
        <v>146</v>
      </c>
      <c r="BM118" s="233" t="s">
        <v>264</v>
      </c>
    </row>
    <row r="119" spans="2:65" s="117" customFormat="1" ht="16.5" customHeight="1">
      <c r="B119" s="116"/>
      <c r="C119" s="223" t="s">
        <v>311</v>
      </c>
      <c r="D119" s="223" t="s">
        <v>141</v>
      </c>
      <c r="E119" s="224" t="s">
        <v>863</v>
      </c>
      <c r="F119" s="225" t="s">
        <v>864</v>
      </c>
      <c r="G119" s="226" t="s">
        <v>641</v>
      </c>
      <c r="H119" s="227">
        <v>10</v>
      </c>
      <c r="I119" s="99"/>
      <c r="J119" s="228">
        <f t="shared" si="10"/>
        <v>0</v>
      </c>
      <c r="K119" s="225" t="s">
        <v>3</v>
      </c>
      <c r="L119" s="116"/>
      <c r="M119" s="229" t="s">
        <v>3</v>
      </c>
      <c r="N119" s="230" t="s">
        <v>39</v>
      </c>
      <c r="O119" s="231">
        <v>0</v>
      </c>
      <c r="P119" s="231">
        <f t="shared" si="11"/>
        <v>0</v>
      </c>
      <c r="Q119" s="231">
        <v>0</v>
      </c>
      <c r="R119" s="231">
        <f t="shared" si="12"/>
        <v>0</v>
      </c>
      <c r="S119" s="231">
        <v>0</v>
      </c>
      <c r="T119" s="232">
        <f t="shared" si="13"/>
        <v>0</v>
      </c>
      <c r="AR119" s="233" t="s">
        <v>146</v>
      </c>
      <c r="AT119" s="233" t="s">
        <v>141</v>
      </c>
      <c r="AU119" s="233" t="s">
        <v>78</v>
      </c>
      <c r="AY119" s="104" t="s">
        <v>138</v>
      </c>
      <c r="BE119" s="234">
        <f t="shared" si="14"/>
        <v>0</v>
      </c>
      <c r="BF119" s="234">
        <f t="shared" si="15"/>
        <v>0</v>
      </c>
      <c r="BG119" s="234">
        <f t="shared" si="16"/>
        <v>0</v>
      </c>
      <c r="BH119" s="234">
        <f t="shared" si="17"/>
        <v>0</v>
      </c>
      <c r="BI119" s="234">
        <f t="shared" si="18"/>
        <v>0</v>
      </c>
      <c r="BJ119" s="104" t="s">
        <v>76</v>
      </c>
      <c r="BK119" s="234">
        <f t="shared" si="19"/>
        <v>0</v>
      </c>
      <c r="BL119" s="104" t="s">
        <v>146</v>
      </c>
      <c r="BM119" s="233" t="s">
        <v>273</v>
      </c>
    </row>
    <row r="120" spans="2:65" s="117" customFormat="1" ht="48">
      <c r="B120" s="116"/>
      <c r="D120" s="240" t="s">
        <v>337</v>
      </c>
      <c r="F120" s="262" t="s">
        <v>902</v>
      </c>
      <c r="I120" s="267"/>
      <c r="L120" s="116"/>
      <c r="M120" s="237"/>
      <c r="T120" s="138"/>
      <c r="AT120" s="104" t="s">
        <v>337</v>
      </c>
      <c r="AU120" s="104" t="s">
        <v>78</v>
      </c>
    </row>
    <row r="121" spans="2:65" s="212" customFormat="1" ht="22.8" customHeight="1">
      <c r="B121" s="211"/>
      <c r="D121" s="213" t="s">
        <v>67</v>
      </c>
      <c r="E121" s="221" t="s">
        <v>903</v>
      </c>
      <c r="F121" s="221" t="s">
        <v>904</v>
      </c>
      <c r="I121" s="270"/>
      <c r="J121" s="222">
        <f>BK121</f>
        <v>0</v>
      </c>
      <c r="L121" s="211"/>
      <c r="M121" s="216"/>
      <c r="P121" s="217">
        <f>SUM(P122:P127)</f>
        <v>20.064</v>
      </c>
      <c r="R121" s="217">
        <f>SUM(R122:R127)</f>
        <v>0</v>
      </c>
      <c r="T121" s="218">
        <f>SUM(T122:T127)</f>
        <v>0</v>
      </c>
      <c r="AR121" s="213" t="s">
        <v>78</v>
      </c>
      <c r="AT121" s="219" t="s">
        <v>67</v>
      </c>
      <c r="AU121" s="219" t="s">
        <v>76</v>
      </c>
      <c r="AY121" s="213" t="s">
        <v>138</v>
      </c>
      <c r="BK121" s="220">
        <f>SUM(BK122:BK127)</f>
        <v>0</v>
      </c>
    </row>
    <row r="122" spans="2:65" s="117" customFormat="1" ht="24.15" customHeight="1">
      <c r="B122" s="116"/>
      <c r="C122" s="223" t="s">
        <v>315</v>
      </c>
      <c r="D122" s="223" t="s">
        <v>141</v>
      </c>
      <c r="E122" s="224" t="s">
        <v>905</v>
      </c>
      <c r="F122" s="225" t="s">
        <v>906</v>
      </c>
      <c r="G122" s="226" t="s">
        <v>318</v>
      </c>
      <c r="H122" s="227">
        <v>18</v>
      </c>
      <c r="I122" s="99"/>
      <c r="J122" s="228">
        <f>ROUND(I122*H122,2)</f>
        <v>0</v>
      </c>
      <c r="K122" s="225" t="s">
        <v>145</v>
      </c>
      <c r="L122" s="116"/>
      <c r="M122" s="229" t="s">
        <v>3</v>
      </c>
      <c r="N122" s="230" t="s">
        <v>39</v>
      </c>
      <c r="O122" s="231">
        <v>0.88</v>
      </c>
      <c r="P122" s="231">
        <f>O122*H122</f>
        <v>15.84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AR122" s="233" t="s">
        <v>239</v>
      </c>
      <c r="AT122" s="233" t="s">
        <v>141</v>
      </c>
      <c r="AU122" s="233" t="s">
        <v>78</v>
      </c>
      <c r="AY122" s="104" t="s">
        <v>138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04" t="s">
        <v>76</v>
      </c>
      <c r="BK122" s="234">
        <f>ROUND(I122*H122,2)</f>
        <v>0</v>
      </c>
      <c r="BL122" s="104" t="s">
        <v>239</v>
      </c>
      <c r="BM122" s="233" t="s">
        <v>907</v>
      </c>
    </row>
    <row r="123" spans="2:65" s="117" customFormat="1">
      <c r="B123" s="116"/>
      <c r="D123" s="235" t="s">
        <v>148</v>
      </c>
      <c r="F123" s="236" t="s">
        <v>908</v>
      </c>
      <c r="I123" s="267"/>
      <c r="L123" s="116"/>
      <c r="M123" s="237"/>
      <c r="T123" s="138"/>
      <c r="AT123" s="104" t="s">
        <v>148</v>
      </c>
      <c r="AU123" s="104" t="s">
        <v>78</v>
      </c>
    </row>
    <row r="124" spans="2:65" s="117" customFormat="1" ht="16.5" customHeight="1">
      <c r="B124" s="116"/>
      <c r="C124" s="223" t="s">
        <v>321</v>
      </c>
      <c r="D124" s="223" t="s">
        <v>141</v>
      </c>
      <c r="E124" s="224" t="s">
        <v>909</v>
      </c>
      <c r="F124" s="225" t="s">
        <v>910</v>
      </c>
      <c r="G124" s="226" t="s">
        <v>482</v>
      </c>
      <c r="H124" s="227">
        <v>18</v>
      </c>
      <c r="I124" s="99"/>
      <c r="J124" s="228">
        <f>ROUND(I124*H124,2)</f>
        <v>0</v>
      </c>
      <c r="K124" s="225" t="s">
        <v>3</v>
      </c>
      <c r="L124" s="116"/>
      <c r="M124" s="229" t="s">
        <v>3</v>
      </c>
      <c r="N124" s="230" t="s">
        <v>39</v>
      </c>
      <c r="O124" s="231">
        <v>0</v>
      </c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AR124" s="233" t="s">
        <v>146</v>
      </c>
      <c r="AT124" s="233" t="s">
        <v>141</v>
      </c>
      <c r="AU124" s="233" t="s">
        <v>78</v>
      </c>
      <c r="AY124" s="104" t="s">
        <v>138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04" t="s">
        <v>76</v>
      </c>
      <c r="BK124" s="234">
        <f>ROUND(I124*H124,2)</f>
        <v>0</v>
      </c>
      <c r="BL124" s="104" t="s">
        <v>146</v>
      </c>
      <c r="BM124" s="233" t="s">
        <v>78</v>
      </c>
    </row>
    <row r="125" spans="2:65" s="117" customFormat="1" ht="24.15" customHeight="1">
      <c r="B125" s="116"/>
      <c r="C125" s="223" t="s">
        <v>328</v>
      </c>
      <c r="D125" s="223" t="s">
        <v>141</v>
      </c>
      <c r="E125" s="224" t="s">
        <v>911</v>
      </c>
      <c r="F125" s="225" t="s">
        <v>912</v>
      </c>
      <c r="G125" s="226" t="s">
        <v>318</v>
      </c>
      <c r="H125" s="227">
        <v>4</v>
      </c>
      <c r="I125" s="99"/>
      <c r="J125" s="228">
        <f>ROUND(I125*H125,2)</f>
        <v>0</v>
      </c>
      <c r="K125" s="225" t="s">
        <v>145</v>
      </c>
      <c r="L125" s="116"/>
      <c r="M125" s="229" t="s">
        <v>3</v>
      </c>
      <c r="N125" s="230" t="s">
        <v>39</v>
      </c>
      <c r="O125" s="231">
        <v>1.056</v>
      </c>
      <c r="P125" s="231">
        <f>O125*H125</f>
        <v>4.2240000000000002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AR125" s="233" t="s">
        <v>239</v>
      </c>
      <c r="AT125" s="233" t="s">
        <v>141</v>
      </c>
      <c r="AU125" s="233" t="s">
        <v>78</v>
      </c>
      <c r="AY125" s="104" t="s">
        <v>138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04" t="s">
        <v>76</v>
      </c>
      <c r="BK125" s="234">
        <f>ROUND(I125*H125,2)</f>
        <v>0</v>
      </c>
      <c r="BL125" s="104" t="s">
        <v>239</v>
      </c>
      <c r="BM125" s="233" t="s">
        <v>913</v>
      </c>
    </row>
    <row r="126" spans="2:65" s="117" customFormat="1">
      <c r="B126" s="116"/>
      <c r="D126" s="235" t="s">
        <v>148</v>
      </c>
      <c r="F126" s="236" t="s">
        <v>914</v>
      </c>
      <c r="I126" s="267"/>
      <c r="L126" s="116"/>
      <c r="M126" s="237"/>
      <c r="T126" s="138"/>
      <c r="AT126" s="104" t="s">
        <v>148</v>
      </c>
      <c r="AU126" s="104" t="s">
        <v>78</v>
      </c>
    </row>
    <row r="127" spans="2:65" s="117" customFormat="1" ht="16.5" customHeight="1">
      <c r="B127" s="116"/>
      <c r="C127" s="223" t="s">
        <v>249</v>
      </c>
      <c r="D127" s="223" t="s">
        <v>141</v>
      </c>
      <c r="E127" s="224" t="s">
        <v>915</v>
      </c>
      <c r="F127" s="225" t="s">
        <v>916</v>
      </c>
      <c r="G127" s="226" t="s">
        <v>482</v>
      </c>
      <c r="H127" s="227">
        <v>4</v>
      </c>
      <c r="I127" s="99"/>
      <c r="J127" s="228">
        <f>ROUND(I127*H127,2)</f>
        <v>0</v>
      </c>
      <c r="K127" s="225" t="s">
        <v>3</v>
      </c>
      <c r="L127" s="116"/>
      <c r="M127" s="229" t="s">
        <v>3</v>
      </c>
      <c r="N127" s="230" t="s">
        <v>39</v>
      </c>
      <c r="O127" s="231">
        <v>0</v>
      </c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AR127" s="233" t="s">
        <v>146</v>
      </c>
      <c r="AT127" s="233" t="s">
        <v>141</v>
      </c>
      <c r="AU127" s="233" t="s">
        <v>78</v>
      </c>
      <c r="AY127" s="104" t="s">
        <v>138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04" t="s">
        <v>76</v>
      </c>
      <c r="BK127" s="234">
        <f>ROUND(I127*H127,2)</f>
        <v>0</v>
      </c>
      <c r="BL127" s="104" t="s">
        <v>146</v>
      </c>
      <c r="BM127" s="233" t="s">
        <v>146</v>
      </c>
    </row>
    <row r="128" spans="2:65" s="212" customFormat="1" ht="22.8" customHeight="1">
      <c r="B128" s="211"/>
      <c r="D128" s="213" t="s">
        <v>67</v>
      </c>
      <c r="E128" s="221" t="s">
        <v>740</v>
      </c>
      <c r="F128" s="221" t="s">
        <v>741</v>
      </c>
      <c r="I128" s="270"/>
      <c r="J128" s="222">
        <f>BK128</f>
        <v>0</v>
      </c>
      <c r="L128" s="211"/>
      <c r="M128" s="216"/>
      <c r="P128" s="217">
        <f>SUM(P129:P131)</f>
        <v>0</v>
      </c>
      <c r="R128" s="217">
        <f>SUM(R129:R131)</f>
        <v>0</v>
      </c>
      <c r="T128" s="218">
        <f>SUM(T129:T131)</f>
        <v>0</v>
      </c>
      <c r="AR128" s="213" t="s">
        <v>78</v>
      </c>
      <c r="AT128" s="219" t="s">
        <v>67</v>
      </c>
      <c r="AU128" s="219" t="s">
        <v>76</v>
      </c>
      <c r="AY128" s="213" t="s">
        <v>138</v>
      </c>
      <c r="BK128" s="220">
        <f>SUM(BK129:BK131)</f>
        <v>0</v>
      </c>
    </row>
    <row r="129" spans="2:65" s="117" customFormat="1" ht="16.5" customHeight="1">
      <c r="B129" s="116"/>
      <c r="C129" s="223" t="s">
        <v>339</v>
      </c>
      <c r="D129" s="223" t="s">
        <v>141</v>
      </c>
      <c r="E129" s="224" t="s">
        <v>917</v>
      </c>
      <c r="F129" s="225" t="s">
        <v>918</v>
      </c>
      <c r="G129" s="226" t="s">
        <v>685</v>
      </c>
      <c r="H129" s="227">
        <v>1</v>
      </c>
      <c r="I129" s="99"/>
      <c r="J129" s="228">
        <f>ROUND(I129*H129,2)</f>
        <v>0</v>
      </c>
      <c r="K129" s="225" t="s">
        <v>3</v>
      </c>
      <c r="L129" s="116"/>
      <c r="M129" s="229" t="s">
        <v>3</v>
      </c>
      <c r="N129" s="230" t="s">
        <v>39</v>
      </c>
      <c r="O129" s="231">
        <v>0</v>
      </c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33" t="s">
        <v>146</v>
      </c>
      <c r="AT129" s="233" t="s">
        <v>141</v>
      </c>
      <c r="AU129" s="233" t="s">
        <v>78</v>
      </c>
      <c r="AY129" s="104" t="s">
        <v>138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04" t="s">
        <v>76</v>
      </c>
      <c r="BK129" s="234">
        <f>ROUND(I129*H129,2)</f>
        <v>0</v>
      </c>
      <c r="BL129" s="104" t="s">
        <v>146</v>
      </c>
      <c r="BM129" s="233" t="s">
        <v>919</v>
      </c>
    </row>
    <row r="130" spans="2:65" s="117" customFormat="1" ht="16.5" customHeight="1">
      <c r="B130" s="116"/>
      <c r="C130" s="223" t="s">
        <v>344</v>
      </c>
      <c r="D130" s="223" t="s">
        <v>141</v>
      </c>
      <c r="E130" s="224" t="s">
        <v>920</v>
      </c>
      <c r="F130" s="225" t="s">
        <v>921</v>
      </c>
      <c r="G130" s="226" t="s">
        <v>482</v>
      </c>
      <c r="H130" s="227">
        <v>1</v>
      </c>
      <c r="I130" s="99"/>
      <c r="J130" s="228">
        <f>ROUND(I130*H130,2)</f>
        <v>0</v>
      </c>
      <c r="K130" s="225" t="s">
        <v>3</v>
      </c>
      <c r="L130" s="116"/>
      <c r="M130" s="229" t="s">
        <v>3</v>
      </c>
      <c r="N130" s="230" t="s">
        <v>39</v>
      </c>
      <c r="O130" s="231">
        <v>0</v>
      </c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AR130" s="233" t="s">
        <v>146</v>
      </c>
      <c r="AT130" s="233" t="s">
        <v>141</v>
      </c>
      <c r="AU130" s="233" t="s">
        <v>78</v>
      </c>
      <c r="AY130" s="104" t="s">
        <v>138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04" t="s">
        <v>76</v>
      </c>
      <c r="BK130" s="234">
        <f>ROUND(I130*H130,2)</f>
        <v>0</v>
      </c>
      <c r="BL130" s="104" t="s">
        <v>146</v>
      </c>
      <c r="BM130" s="233" t="s">
        <v>922</v>
      </c>
    </row>
    <row r="131" spans="2:65" s="117" customFormat="1" ht="16.5" customHeight="1">
      <c r="B131" s="116"/>
      <c r="C131" s="223" t="s">
        <v>349</v>
      </c>
      <c r="D131" s="223" t="s">
        <v>141</v>
      </c>
      <c r="E131" s="224" t="s">
        <v>923</v>
      </c>
      <c r="F131" s="225" t="s">
        <v>924</v>
      </c>
      <c r="G131" s="226" t="s">
        <v>482</v>
      </c>
      <c r="H131" s="227">
        <v>2</v>
      </c>
      <c r="I131" s="99"/>
      <c r="J131" s="228">
        <f>ROUND(I131*H131,2)</f>
        <v>0</v>
      </c>
      <c r="K131" s="225" t="s">
        <v>3</v>
      </c>
      <c r="L131" s="116"/>
      <c r="M131" s="274" t="s">
        <v>3</v>
      </c>
      <c r="N131" s="275" t="s">
        <v>39</v>
      </c>
      <c r="O131" s="276">
        <v>0</v>
      </c>
      <c r="P131" s="276">
        <f>O131*H131</f>
        <v>0</v>
      </c>
      <c r="Q131" s="276">
        <v>0</v>
      </c>
      <c r="R131" s="276">
        <f>Q131*H131</f>
        <v>0</v>
      </c>
      <c r="S131" s="276">
        <v>0</v>
      </c>
      <c r="T131" s="277">
        <f>S131*H131</f>
        <v>0</v>
      </c>
      <c r="AR131" s="233" t="s">
        <v>146</v>
      </c>
      <c r="AT131" s="233" t="s">
        <v>141</v>
      </c>
      <c r="AU131" s="233" t="s">
        <v>78</v>
      </c>
      <c r="AY131" s="104" t="s">
        <v>138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04" t="s">
        <v>76</v>
      </c>
      <c r="BK131" s="234">
        <f>ROUND(I131*H131,2)</f>
        <v>0</v>
      </c>
      <c r="BL131" s="104" t="s">
        <v>146</v>
      </c>
      <c r="BM131" s="233" t="s">
        <v>925</v>
      </c>
    </row>
    <row r="132" spans="2:65" s="117" customFormat="1" ht="6.9" customHeight="1">
      <c r="B132" s="126"/>
      <c r="C132" s="127"/>
      <c r="D132" s="127"/>
      <c r="E132" s="127"/>
      <c r="F132" s="127"/>
      <c r="G132" s="127"/>
      <c r="H132" s="127"/>
      <c r="I132" s="127"/>
      <c r="J132" s="127"/>
      <c r="K132" s="127"/>
      <c r="L132" s="116"/>
    </row>
  </sheetData>
  <sheetProtection password="CA50" sheet="1" objects="1" scenarios="1"/>
  <autoFilter ref="C85:K13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123" r:id="rId1"/>
    <hyperlink ref="F126" r:id="rId2"/>
  </hyperlinks>
  <pageMargins left="0.39374999999999999" right="0.39374999999999999" top="0.39374999999999999" bottom="0.39374999999999999" header="0" footer="0"/>
  <pageSetup paperSize="9" scale="84" fitToHeight="100" orientation="landscape" blackAndWhite="1" r:id="rId3"/>
  <headerFooter>
    <oddFooter>&amp;CStrana &amp;P z &amp;N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2A0D7A12D8D549A90E4610E9A2AD7F" ma:contentTypeVersion="4" ma:contentTypeDescription="Vytvoří nový dokument" ma:contentTypeScope="" ma:versionID="93657796ad66ec9afe02a81fd4238ffc">
  <xsd:schema xmlns:xsd="http://www.w3.org/2001/XMLSchema" xmlns:xs="http://www.w3.org/2001/XMLSchema" xmlns:p="http://schemas.microsoft.com/office/2006/metadata/properties" xmlns:ns2="4c833c57-6e2c-4788-83c6-e96b9d5c0e51" targetNamespace="http://schemas.microsoft.com/office/2006/metadata/properties" ma:root="true" ma:fieldsID="516ba21f07c421151d6d9562803d5503" ns2:_="">
    <xsd:import namespace="4c833c57-6e2c-4788-83c6-e96b9d5c0e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833c57-6e2c-4788-83c6-e96b9d5c0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4F0D2A-61EE-4EFF-A000-AAB3721DE47F}"/>
</file>

<file path=customXml/itemProps2.xml><?xml version="1.0" encoding="utf-8"?>
<ds:datastoreItem xmlns:ds="http://schemas.openxmlformats.org/officeDocument/2006/customXml" ds:itemID="{23726FD9-5A72-4CAF-ACD9-4C4F4C2FE804}"/>
</file>

<file path=customXml/itemProps3.xml><?xml version="1.0" encoding="utf-8"?>
<ds:datastoreItem xmlns:ds="http://schemas.openxmlformats.org/officeDocument/2006/customXml" ds:itemID="{E2B28D6B-1CD4-4F47-B976-7C511BB7C9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21</vt:i4>
      </vt:variant>
    </vt:vector>
  </HeadingPairs>
  <TitlesOfParts>
    <vt:vector size="35" baseType="lpstr">
      <vt:lpstr>Rekapitulace stavby</vt:lpstr>
      <vt:lpstr>01 - Stavebně architekton...</vt:lpstr>
      <vt:lpstr>02a - Kanalizace</vt:lpstr>
      <vt:lpstr>02b - Vodovod</vt:lpstr>
      <vt:lpstr>03 - VZT</vt:lpstr>
      <vt:lpstr>06 - ÚT</vt:lpstr>
      <vt:lpstr>061 - MaR</vt:lpstr>
      <vt:lpstr>07 - Slaboproud</vt:lpstr>
      <vt:lpstr>08 - Silnoproud a hromosvod</vt:lpstr>
      <vt:lpstr>09 - VRN</vt:lpstr>
      <vt:lpstr>Pokyny pro vyplnění</vt:lpstr>
      <vt:lpstr>Příloha 1</vt:lpstr>
      <vt:lpstr>Příloha 2</vt:lpstr>
      <vt:lpstr>Příloha 3</vt:lpstr>
      <vt:lpstr>'01 - Stavebně architekton...'!Názvy_tisku</vt:lpstr>
      <vt:lpstr>'02a - Kanalizace'!Názvy_tisku</vt:lpstr>
      <vt:lpstr>'02b - Vodovod'!Názvy_tisku</vt:lpstr>
      <vt:lpstr>'03 - VZT'!Názvy_tisku</vt:lpstr>
      <vt:lpstr>'06 - ÚT'!Názvy_tisku</vt:lpstr>
      <vt:lpstr>'061 - MaR'!Názvy_tisku</vt:lpstr>
      <vt:lpstr>'07 - Slaboproud'!Názvy_tisku</vt:lpstr>
      <vt:lpstr>'08 - Silnoproud a hromosvod'!Názvy_tisku</vt:lpstr>
      <vt:lpstr>'09 - VRN'!Názvy_tisku</vt:lpstr>
      <vt:lpstr>'Rekapitulace stavby'!Názvy_tisku</vt:lpstr>
      <vt:lpstr>'01 - Stavebně architekton...'!Oblast_tisku</vt:lpstr>
      <vt:lpstr>'02a - Kanalizace'!Oblast_tisku</vt:lpstr>
      <vt:lpstr>'02b - Vodovod'!Oblast_tisku</vt:lpstr>
      <vt:lpstr>'03 - VZT'!Oblast_tisku</vt:lpstr>
      <vt:lpstr>'06 - ÚT'!Oblast_tisku</vt:lpstr>
      <vt:lpstr>'061 - MaR'!Oblast_tisku</vt:lpstr>
      <vt:lpstr>'07 - Slaboproud'!Oblast_tisku</vt:lpstr>
      <vt:lpstr>'08 - Silnoproud a hromosvod'!Oblast_tisku</vt:lpstr>
      <vt:lpstr>'09 -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Dušek</dc:creator>
  <cp:lastModifiedBy>PC</cp:lastModifiedBy>
  <cp:lastPrinted>2025-03-06T11:54:25Z</cp:lastPrinted>
  <dcterms:created xsi:type="dcterms:W3CDTF">2025-01-17T14:51:19Z</dcterms:created>
  <dcterms:modified xsi:type="dcterms:W3CDTF">2025-03-10T09:23:57Z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0x010100822A0D7A12D8D549A90E4610E9A2AD7F</vt:lpwstr>
  </property>
</Properties>
</file>